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tables/table7.xml" ContentType="application/vnd.openxmlformats-officedocument.spreadsheetml.table+xml"/>
  <Override PartName="/xl/queryTables/queryTable6.xml" ContentType="application/vnd.openxmlformats-officedocument.spreadsheetml.queryTable+xml"/>
  <Override PartName="/xl/tables/table8.xml" ContentType="application/vnd.openxmlformats-officedocument.spreadsheetml.table+xml"/>
  <Override PartName="/xl/queryTables/queryTable7.xml" ContentType="application/vnd.openxmlformats-officedocument.spreadsheetml.queryTable+xml"/>
  <Override PartName="/xl/tables/table9.xml" ContentType="application/vnd.openxmlformats-officedocument.spreadsheetml.table+xml"/>
  <Override PartName="/xl/queryTables/queryTable8.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defaultThemeVersion="166925"/>
  <mc:AlternateContent xmlns:mc="http://schemas.openxmlformats.org/markup-compatibility/2006">
    <mc:Choice Requires="x15">
      <x15ac:absPath xmlns:x15ac="http://schemas.microsoft.com/office/spreadsheetml/2010/11/ac" url="https://schutternet.sharepoint.com/sites/itontwikkeling/Shared Documents/General/Inschrijvingen/2026/csv bestanden/"/>
    </mc:Choice>
  </mc:AlternateContent>
  <xr:revisionPtr revIDLastSave="978" documentId="8_{9CBCC5AD-0465-7C44-BD7C-47998A16B5AD}" xr6:coauthVersionLast="47" xr6:coauthVersionMax="47" xr10:uidLastSave="{77EB9E71-FDEE-9F4F-9AD0-DC3BE4227A22}"/>
  <bookViews>
    <workbookView xWindow="0" yWindow="780" windowWidth="34200" windowHeight="19620" xr2:uid="{03CD9580-A04D-4759-BAC1-CC6687E7BA10}"/>
  </bookViews>
  <sheets>
    <sheet name="Kringdagen" sheetId="7" r:id="rId1"/>
    <sheet name="KDM" sheetId="3" r:id="rId2"/>
    <sheet name="KDA" sheetId="5" r:id="rId3"/>
    <sheet name="KDL" sheetId="27" r:id="rId4"/>
    <sheet name="KDRvNB" sheetId="6" r:id="rId5"/>
    <sheet name="LJ" sheetId="11" state="hidden" r:id="rId6"/>
    <sheet name="FSD" sheetId="2" r:id="rId7"/>
    <sheet name="GKVI" sheetId="25" r:id="rId8"/>
    <sheet name="BIEL" sheetId="10" r:id="rId9"/>
  </sheets>
  <definedNames>
    <definedName name="ExternalData_1" localSheetId="6" hidden="1">FSD!$A$6:$BA$7</definedName>
    <definedName name="ExternalData_1" localSheetId="7" hidden="1">GKVI!$A$6:$T$8</definedName>
    <definedName name="ExternalData_1" localSheetId="2" hidden="1">KDA!$A$5:$BA$7</definedName>
    <definedName name="ExternalData_1" localSheetId="3" hidden="1">KDL!$A$5:$BA$6</definedName>
    <definedName name="ExternalData_1" localSheetId="4" hidden="1">KDRvNB!$A$6:$BA$7</definedName>
    <definedName name="ExternalData_1" localSheetId="0" hidden="1">Kringdagen!#REF!</definedName>
    <definedName name="ExternalData_2" localSheetId="8" hidden="1">BIEL!$A$5:$K$6</definedName>
    <definedName name="ExternalData_2" localSheetId="1" hidden="1">KDM!$A$6:$BA$7</definedName>
    <definedName name="ExternalData_3" localSheetId="0" hidden="1">Kringdagen!$A$6:$BA$9</definedName>
    <definedName name="ExterneGegevens_1" localSheetId="2" hidden="1">KDA!#REF!</definedName>
    <definedName name="ExterneGegevens_1" localSheetId="1" hidden="1">KDM!#REF!</definedName>
    <definedName name="ExterneGegevens_1" localSheetId="4" hidden="1">KDRvNB!#REF!</definedName>
    <definedName name="ExterneGegevens_1" localSheetId="0" hidden="1">Kringdagen!#REF!</definedName>
    <definedName name="ExterneGegevens_4" localSheetId="5" hidden="1">LJ!$A$6:$BW$7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7" l="1"/>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W10" i="7"/>
  <c r="C7" i="10"/>
  <c r="D7" i="10"/>
  <c r="E7" i="10"/>
  <c r="F7" i="10"/>
  <c r="G7" i="10"/>
  <c r="K7" i="10"/>
  <c r="E9" i="25"/>
  <c r="F9" i="25"/>
  <c r="G9" i="25"/>
  <c r="H9" i="25"/>
  <c r="I9" i="25"/>
  <c r="J9" i="25"/>
  <c r="K9" i="25"/>
  <c r="L9" i="25"/>
  <c r="M9" i="25"/>
  <c r="N9" i="25"/>
  <c r="O9" i="25"/>
  <c r="P9" i="25"/>
  <c r="Q9" i="25"/>
  <c r="C8" i="2"/>
  <c r="D8" i="2"/>
  <c r="E8" i="2"/>
  <c r="F8" i="2"/>
  <c r="G8" i="2"/>
  <c r="H8" i="2"/>
  <c r="I8" i="2"/>
  <c r="J8" i="2"/>
  <c r="K8" i="2"/>
  <c r="L8" i="2"/>
  <c r="M8" i="2"/>
  <c r="N8" i="2"/>
  <c r="O8" i="2"/>
  <c r="P8" i="2"/>
  <c r="Q8" i="2"/>
  <c r="R8" i="2"/>
  <c r="S8" i="2"/>
  <c r="T8" i="2"/>
  <c r="U8" i="2"/>
  <c r="V8" i="2"/>
  <c r="W8" i="2"/>
  <c r="X8" i="2"/>
  <c r="Y8" i="2"/>
  <c r="Z8" i="2"/>
  <c r="AA8" i="2"/>
  <c r="AB8" i="2"/>
  <c r="AC8" i="2"/>
  <c r="AD8" i="2"/>
  <c r="AE8" i="2"/>
  <c r="AF8" i="2"/>
  <c r="AG8" i="2"/>
  <c r="AH8" i="2"/>
  <c r="AI8" i="2"/>
  <c r="AJ8" i="2"/>
  <c r="AK8" i="2"/>
  <c r="AL8" i="2"/>
  <c r="AW8" i="2"/>
  <c r="C8" i="6"/>
  <c r="D8" i="6"/>
  <c r="E8" i="6"/>
  <c r="F8" i="6"/>
  <c r="G8" i="6"/>
  <c r="H8" i="6"/>
  <c r="I8" i="6"/>
  <c r="J8" i="6"/>
  <c r="K8" i="6"/>
  <c r="L8" i="6"/>
  <c r="M8" i="6"/>
  <c r="N8" i="6"/>
  <c r="O8" i="6"/>
  <c r="P8" i="6"/>
  <c r="Q8" i="6"/>
  <c r="R8" i="6"/>
  <c r="S8" i="6"/>
  <c r="T8" i="6"/>
  <c r="U8" i="6"/>
  <c r="V8" i="6"/>
  <c r="W8" i="6"/>
  <c r="X8" i="6"/>
  <c r="Y8" i="6"/>
  <c r="Z8" i="6"/>
  <c r="AA8" i="6"/>
  <c r="AB8" i="6"/>
  <c r="AC8" i="6"/>
  <c r="AD8" i="6"/>
  <c r="AE8" i="6"/>
  <c r="AF8" i="6"/>
  <c r="AG8" i="6"/>
  <c r="AH8" i="6"/>
  <c r="AI8" i="6"/>
  <c r="AJ8" i="6"/>
  <c r="AK8" i="6"/>
  <c r="AL8" i="6"/>
  <c r="AW8" i="6"/>
  <c r="C7" i="27"/>
  <c r="D7" i="27"/>
  <c r="E7" i="27"/>
  <c r="F7" i="27"/>
  <c r="G7" i="27"/>
  <c r="H7" i="27"/>
  <c r="I7" i="27"/>
  <c r="J7" i="27"/>
  <c r="K7" i="27"/>
  <c r="L7" i="27"/>
  <c r="M7" i="27"/>
  <c r="N7" i="27"/>
  <c r="O7" i="27"/>
  <c r="P7" i="27"/>
  <c r="Q7" i="27"/>
  <c r="R7" i="27"/>
  <c r="S7" i="27"/>
  <c r="T7" i="27"/>
  <c r="U7" i="27"/>
  <c r="V7" i="27"/>
  <c r="W7" i="27"/>
  <c r="X7" i="27"/>
  <c r="Y7" i="27"/>
  <c r="Z7" i="27"/>
  <c r="AA7" i="27"/>
  <c r="AB7" i="27"/>
  <c r="AC7" i="27"/>
  <c r="AD7" i="27"/>
  <c r="AE7" i="27"/>
  <c r="AF7" i="27"/>
  <c r="AG7" i="27"/>
  <c r="AH7" i="27"/>
  <c r="AI7" i="27"/>
  <c r="AJ7" i="27"/>
  <c r="AK7" i="27"/>
  <c r="AL7" i="27"/>
  <c r="AW7" i="27"/>
  <c r="C8" i="5"/>
  <c r="D8" i="5"/>
  <c r="E8" i="5"/>
  <c r="F8" i="5"/>
  <c r="G8" i="5"/>
  <c r="H8" i="5"/>
  <c r="I8" i="5"/>
  <c r="J8" i="5"/>
  <c r="K8" i="5"/>
  <c r="L8" i="5"/>
  <c r="M8" i="5"/>
  <c r="N8" i="5"/>
  <c r="O8" i="5"/>
  <c r="P8" i="5"/>
  <c r="Q8" i="5"/>
  <c r="R8" i="5"/>
  <c r="S8" i="5"/>
  <c r="T8" i="5"/>
  <c r="U8" i="5"/>
  <c r="V8" i="5"/>
  <c r="W8" i="5"/>
  <c r="X8" i="5"/>
  <c r="Y8" i="5"/>
  <c r="Z8" i="5"/>
  <c r="AA8" i="5"/>
  <c r="AB8" i="5"/>
  <c r="AC8" i="5"/>
  <c r="AD8" i="5"/>
  <c r="AE8" i="5"/>
  <c r="AF8" i="5"/>
  <c r="AG8" i="5"/>
  <c r="AH8" i="5"/>
  <c r="AI8" i="5"/>
  <c r="AJ8" i="5"/>
  <c r="AK8" i="5"/>
  <c r="AL8" i="5"/>
  <c r="AW8" i="5"/>
  <c r="C8" i="3"/>
  <c r="D8" i="3"/>
  <c r="E8" i="3"/>
  <c r="F8" i="3"/>
  <c r="G8" i="3"/>
  <c r="H8" i="3"/>
  <c r="I8" i="3"/>
  <c r="J8" i="3"/>
  <c r="K8" i="3"/>
  <c r="L8" i="3"/>
  <c r="M8" i="3"/>
  <c r="N8" i="3"/>
  <c r="O8" i="3"/>
  <c r="P8" i="3"/>
  <c r="Q8" i="3"/>
  <c r="R8" i="3"/>
  <c r="S8" i="3"/>
  <c r="T8" i="3"/>
  <c r="U8" i="3"/>
  <c r="V8" i="3"/>
  <c r="W8" i="3"/>
  <c r="X8" i="3"/>
  <c r="Y8" i="3"/>
  <c r="Z8" i="3"/>
  <c r="AA8" i="3"/>
  <c r="AB8" i="3"/>
  <c r="AD8" i="3"/>
  <c r="AE8" i="3"/>
  <c r="AF8" i="3"/>
  <c r="AG8" i="3"/>
  <c r="AH8" i="3"/>
  <c r="AI8" i="3"/>
  <c r="AJ8" i="3"/>
  <c r="AM8" i="11" l="1"/>
  <c r="CG8" i="11" l="1"/>
  <c r="AO8" i="11"/>
  <c r="AN8" i="11"/>
  <c r="AL8" i="11"/>
  <c r="AK8" i="11"/>
  <c r="AJ8" i="11"/>
  <c r="AI8" i="11"/>
  <c r="AH8" i="11"/>
  <c r="AG8" i="11"/>
  <c r="AF8" i="11"/>
  <c r="AE8" i="11"/>
  <c r="AD8" i="11"/>
  <c r="AC8" i="11"/>
  <c r="AB8" i="11"/>
  <c r="AA8" i="11"/>
  <c r="Z8" i="11"/>
  <c r="Y8" i="11"/>
  <c r="X8" i="11"/>
  <c r="W8" i="11"/>
  <c r="V8" i="11"/>
  <c r="U8" i="11"/>
  <c r="T8" i="11"/>
  <c r="S8" i="11"/>
  <c r="R8" i="11"/>
  <c r="Q8" i="11"/>
  <c r="P8" i="11"/>
  <c r="O8" i="11"/>
  <c r="N8" i="11"/>
  <c r="M8" i="11"/>
  <c r="L8" i="11"/>
  <c r="K8" i="11"/>
  <c r="J8" i="11"/>
  <c r="I8" i="11"/>
  <c r="H8" i="11"/>
  <c r="G8" i="11"/>
  <c r="F8" i="11"/>
  <c r="E8" i="11"/>
  <c r="D8" i="11"/>
  <c r="C8" i="1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25862AB-1258-427D-8EA5-40A8709440DB}" keepAlive="1" name="Query - Bestand transformeren" description="Verbinding maken met de query Bestand transformeren in de werkmap." type="5" refreshedVersion="0" background="1">
    <dbPr connection="Provider=Microsoft.Mashup.OleDb.1;Data Source=$Workbook$;Location=&quot;Bestand transformeren&quot;;Extended Properties=&quot;&quot;" command="SELECT * FROM [Bestand transformeren]"/>
  </connection>
  <connection id="2" xr16:uid="{24C01A1E-D826-4112-9955-886819B151F5}" keepAlive="1" name="Query - Bestand transformeren (2)" description="Verbinding maken met de query Bestand transformeren (2) in de werkmap." type="5" refreshedVersion="0" background="1">
    <dbPr connection="Provider=Microsoft.Mashup.OleDb.1;Data Source=$Workbook$;Location=&quot;Bestand transformeren (2)&quot;;Extended Properties=&quot;&quot;" command="SELECT * FROM [Bestand transformeren (2)]"/>
  </connection>
  <connection id="3" xr16:uid="{CE9F61B0-A57F-8F4C-B87D-1647A57E6F53}" keepAlive="1" name="Query - Bielemantreffen" description="Verbinding maken met de query Bielemantreffen in de werkmap." type="5" refreshedVersion="8" background="1" saveData="1">
    <dbPr connection="Provider=Microsoft.Mashup.OleDb.1;Data Source=$Workbook$;Location=Bielemantreffen;Extended Properties=&quot;&quot;" command="SELECT * FROM [Bielemantreffen]"/>
  </connection>
  <connection id="4" xr16:uid="{69259F06-DFDE-422F-B22F-34F5B8BA4F3C}" keepAlive="1" name="Query - FSD" description="Verbinding maken met de query FSD in de werkmap." type="5" refreshedVersion="8" background="1" saveData="1">
    <dbPr connection="Provider=Microsoft.Mashup.OleDb.1;Data Source=$Workbook$;Location=FSD;Extended Properties=&quot;&quot;" command="SELECT * FROM [FSD]"/>
  </connection>
  <connection id="5" xr16:uid="{8EA0927E-E184-5D42-8D88-4C5DC969043F}" keepAlive="1" name="Query - GKVI" description="Verbinding maken met de query GKVI in de werkmap." type="5" refreshedVersion="8" background="1" saveData="1">
    <dbPr connection="Provider=Microsoft.Mashup.OleDb.1;Data Source=$Workbook$;Location=GKVI;Extended Properties=&quot;&quot;" command="SELECT * FROM [GKVI]"/>
  </connection>
  <connection id="6" xr16:uid="{6F91C644-857E-FF46-ABD6-E65F5BB6C251}" keepAlive="1" name="Query - KDA" description="Verbinding maken met de query KDA in de werkmap." type="5" refreshedVersion="8" background="1" saveData="1">
    <dbPr connection="Provider=Microsoft.Mashup.OleDb.1;Data Source=$Workbook$;Location=KDA;Extended Properties=&quot;&quot;" command="SELECT * FROM [KDA]"/>
  </connection>
  <connection id="7" xr16:uid="{A73B36EC-3D91-6E44-BA97-4DF91C6B6A06}" keepAlive="1" name="Query - KDL(1)" description="Verbinding maken met de query KDL in de werkmap." type="5" refreshedVersion="8" background="1" saveData="1">
    <dbPr connection="Provider=Microsoft.Mashup.OleDb.1;Data Source=$Workbook$;Location=KDL;Extended Properties=&quot;&quot;" command="SELECT * FROM [KDL]"/>
  </connection>
  <connection id="8" xr16:uid="{8FFB42FC-1961-064D-BBD4-F951B34BFBAD}" keepAlive="1" name="Query - KDM" description="Verbinding maken met de query KDM in de werkmap." type="5" refreshedVersion="8" background="1" saveData="1">
    <dbPr connection="Provider=Microsoft.Mashup.OleDb.1;Data Source=$Workbook$;Location=KDM;Extended Properties=&quot;&quot;" command="SELECT * FROM [KDM]"/>
  </connection>
  <connection id="9" xr16:uid="{1E5A8A6C-BF60-4AB0-BB7E-7F5846BE3EBD}" keepAlive="1" name="Query - KDRvNB" description="Verbinding maken met de query KDRvNB in de werkmap." type="5" refreshedVersion="8" background="1" saveData="1">
    <dbPr connection="Provider=Microsoft.Mashup.OleDb.1;Data Source=$Workbook$;Location=KDRvNB;Extended Properties=&quot;&quot;" command="SELECT * FROM [KDRvNB]"/>
  </connection>
  <connection id="10" xr16:uid="{63CAAE99-B64C-9D4B-B5ED-618014ED37AB}" keepAlive="1" name="Query - Kringdagen" description="Verbinding maken met de query Kringdagen in de werkmap." type="5" refreshedVersion="8" background="1" saveData="1">
    <dbPr connection="Provider=Microsoft.Mashup.OleDb.1;Data Source=$Workbook$;Location=Kringdagen;Extended Properties=&quot;&quot;" command="SELECT * FROM [Kringdagen]"/>
  </connection>
  <connection id="11" xr16:uid="{9EB2A673-6133-4718-B17C-8DCFF9F6E361}" keepAlive="1" name="Query - Parameter1" description="Verbinding maken met de query Parameter1 in de werkmap." type="5" refreshedVersion="0" background="1">
    <dbPr connection="Provider=Microsoft.Mashup.OleDb.1;Data Source=$Workbook$;Location=Parameter1;Extended Properties=&quot;&quot;" command="SELECT * FROM [Parameter1]"/>
  </connection>
  <connection id="12" xr16:uid="{57415776-99A3-48CA-9AEB-5FAD9B307722}" keepAlive="1" name="Query - Parameter2" description="Verbinding maken met de query Parameter2 in de werkmap." type="5" refreshedVersion="0" background="1">
    <dbPr connection="Provider=Microsoft.Mashup.OleDb.1;Data Source=$Workbook$;Location=Parameter2;Extended Properties=&quot;&quot;" command="SELECT * FROM [Parameter2]"/>
  </connection>
  <connection id="13" xr16:uid="{14C00971-510E-4456-892D-616488EC8613}" keepAlive="1" name="Query - Voorbeeldbestand" description="Verbinding maken met de query Voorbeeldbestand in de werkmap." type="5" refreshedVersion="0" background="1">
    <dbPr connection="Provider=Microsoft.Mashup.OleDb.1;Data Source=$Workbook$;Location=Voorbeeldbestand;Extended Properties=&quot;&quot;" command="SELECT * FROM [Voorbeeldbestand]"/>
  </connection>
  <connection id="14" xr16:uid="{8850FBBF-3AFD-4368-8D31-E26F6D73CB6B}" keepAlive="1" name="Query - Voorbeeldbestand (2)" description="Verbinding maken met de query Voorbeeldbestand (2) in de werkmap." type="5" refreshedVersion="0" background="1">
    <dbPr connection="Provider=Microsoft.Mashup.OleDb.1;Data Source=$Workbook$;Location=&quot;Voorbeeldbestand (2)&quot;;Extended Properties=&quot;&quot;" command="SELECT * FROM [Voorbeeldbestand (2)]"/>
  </connection>
  <connection id="15" xr16:uid="{3E11B3C3-C94A-4FD2-871D-FF7D335D35BB}" keepAlive="1" name="Query - Voorbeeldbestand transformeren" description="Verbinding maken met de query Voorbeeldbestand transformeren in de werkmap." type="5" refreshedVersion="0" background="1">
    <dbPr connection="Provider=Microsoft.Mashup.OleDb.1;Data Source=$Workbook$;Location=&quot;Voorbeeldbestand transformeren&quot;;Extended Properties=&quot;&quot;" command="SELECT * FROM [Voorbeeldbestand transformeren]"/>
  </connection>
  <connection id="16" xr16:uid="{86331CA9-DD4F-4B74-AFC1-DF8CE4168860}" keepAlive="1" name="Query - Voorbeeldbestand transformeren (2)" description="Verbinding maken met de query Voorbeeldbestand transformeren (2) in de werkmap." type="5" refreshedVersion="0" background="1">
    <dbPr connection="Provider=Microsoft.Mashup.OleDb.1;Data Source=$Workbook$;Location=&quot;Voorbeeldbestand transformeren (2)&quot;;Extended Properties=&quot;&quot;" command="SELECT * FROM [Voorbeeldbestand transformeren (2)]"/>
  </connection>
</connections>
</file>

<file path=xl/sharedStrings.xml><?xml version="1.0" encoding="utf-8"?>
<sst xmlns="http://schemas.openxmlformats.org/spreadsheetml/2006/main" count="751" uniqueCount="185">
  <si>
    <t>,</t>
  </si>
  <si>
    <t>Start</t>
  </si>
  <si>
    <t>Vendelen</t>
  </si>
  <si>
    <t>Muziek</t>
  </si>
  <si>
    <t>Maj.</t>
  </si>
  <si>
    <t>Bielemannen</t>
  </si>
  <si>
    <t>Mark.</t>
  </si>
  <si>
    <t>Schieten</t>
  </si>
  <si>
    <t>Overige gegevens</t>
  </si>
  <si>
    <t>Details muziek</t>
  </si>
  <si>
    <t>Details majorette</t>
  </si>
  <si>
    <t>Klassiek</t>
  </si>
  <si>
    <t>Acrobatish</t>
  </si>
  <si>
    <t>Show</t>
  </si>
  <si>
    <t>Individueel</t>
  </si>
  <si>
    <t>Hoofdkorps</t>
  </si>
  <si>
    <t>2e korps</t>
  </si>
  <si>
    <t>Kringdag</t>
  </si>
  <si>
    <t>Ver.nr</t>
  </si>
  <si>
    <t>Naam vereniging</t>
  </si>
  <si>
    <t>Delegatie</t>
  </si>
  <si>
    <t>Muziekkorps bij mars en defilé</t>
  </si>
  <si>
    <t>Deeln. jeugdkoningschieten</t>
  </si>
  <si>
    <t>Maj. Senioren jureren bij mars</t>
  </si>
  <si>
    <t>Maj. Jeugd jureren bij mars</t>
  </si>
  <si>
    <t>Korps senioren</t>
  </si>
  <si>
    <t>Acrobatisch senioren</t>
  </si>
  <si>
    <t>Acrobatisch junioren</t>
  </si>
  <si>
    <t>Acrobatisch aspiranten</t>
  </si>
  <si>
    <t>Show senioren</t>
  </si>
  <si>
    <t>Show junioren</t>
  </si>
  <si>
    <t>Show aspiranten</t>
  </si>
  <si>
    <t>Senioren indiv.</t>
  </si>
  <si>
    <t>Junioren indiv.</t>
  </si>
  <si>
    <t>Aspiranten indiv.</t>
  </si>
  <si>
    <t>Sen. ind opgegeven namen</t>
  </si>
  <si>
    <t>Jun. ind opgegeven namen</t>
  </si>
  <si>
    <t>Asp. ind opgegeven namen</t>
  </si>
  <si>
    <t>Senioren</t>
  </si>
  <si>
    <t>Junioren</t>
  </si>
  <si>
    <t>Aspiranten</t>
  </si>
  <si>
    <t>Marketentsters</t>
  </si>
  <si>
    <t>Luchtgeweer</t>
  </si>
  <si>
    <t>Luchtpistool</t>
  </si>
  <si>
    <t>Kruisboog</t>
  </si>
  <si>
    <t>Handboog</t>
  </si>
  <si>
    <t>Totaal aantal deelnemers</t>
  </si>
  <si>
    <t>Waarvan aantal jeugd (t/m 15 jaar)</t>
  </si>
  <si>
    <t>Kanon etc.</t>
  </si>
  <si>
    <t>Paarden en/of koetsen</t>
  </si>
  <si>
    <t>Toelichting/opmerkingen</t>
  </si>
  <si>
    <t>Inzending-ID</t>
  </si>
  <si>
    <t>Inzenddatum</t>
  </si>
  <si>
    <t>Naam van het hoofdkorps</t>
  </si>
  <si>
    <t>Zal op treden als (hoofdkorps)</t>
  </si>
  <si>
    <t>Vorm van twee muziekwerken (hoofdkorps)</t>
  </si>
  <si>
    <t>Zal uitkomen in de: (hoofdkorps)</t>
  </si>
  <si>
    <t>Muziekwerk1 (hoofdkorps)</t>
  </si>
  <si>
    <t>Muziekwerk2 (hoofdkorps)</t>
  </si>
  <si>
    <t>Korps bestaat uit ... deelnemers (hoofdkorps)</t>
  </si>
  <si>
    <t>Naam van het 2e korps</t>
  </si>
  <si>
    <t>Zal op treden als (2e korps)</t>
  </si>
  <si>
    <t>Vorm van twee muziekwerken (2e korps)</t>
  </si>
  <si>
    <t>Zal uitkomen in de: (2e korps)</t>
  </si>
  <si>
    <t>Muziekwerk1 (2e korps)</t>
  </si>
  <si>
    <t>Muziekwerk2 (2e korps)</t>
  </si>
  <si>
    <t>Korps bestaat uit ... deelnemers (2e korps)</t>
  </si>
  <si>
    <t>Onderdelen</t>
  </si>
  <si>
    <t>Secties</t>
  </si>
  <si>
    <t>Leeftijdscategorie</t>
  </si>
  <si>
    <t>Mechanische muziek</t>
  </si>
  <si>
    <t>Aantal opgegeven majorettes</t>
  </si>
  <si>
    <t>x</t>
  </si>
  <si>
    <t/>
  </si>
  <si>
    <t xml:space="preserve"> x</t>
  </si>
  <si>
    <t>Ja</t>
  </si>
  <si>
    <t>Twee stilstaande werken</t>
  </si>
  <si>
    <t>Superieure B (KNMO: tweede divisie)</t>
  </si>
  <si>
    <t>Korps</t>
  </si>
  <si>
    <t>Totaal</t>
  </si>
  <si>
    <t>Kringdag Montferland</t>
  </si>
  <si>
    <t>Kringdag de Liemers</t>
  </si>
  <si>
    <t>Kringdag de Achterhoek</t>
  </si>
  <si>
    <t>Kringdag Rijk van Nijmegen/de Betuwe</t>
  </si>
  <si>
    <t>Landjuweel</t>
  </si>
  <si>
    <t>12 juni 2022, E.M.M. Giesbeek</t>
  </si>
  <si>
    <t>Federatieve schuttersdag</t>
  </si>
  <si>
    <t>Acrobatisch</t>
  </si>
  <si>
    <t>GKVI</t>
  </si>
  <si>
    <t>Korps klassiek senioren</t>
  </si>
  <si>
    <t>Korps acrob. senioren</t>
  </si>
  <si>
    <t>Korps acrob. junioren</t>
  </si>
  <si>
    <t>Korps acrob. aspiranten</t>
  </si>
  <si>
    <t>Opmerkingen</t>
  </si>
  <si>
    <t>Aantal deelnemers</t>
  </si>
  <si>
    <t>Hiervan is aspirant</t>
  </si>
  <si>
    <t>Aantal ver.</t>
  </si>
  <si>
    <t>BIEL</t>
  </si>
  <si>
    <t>Opmerkingen/toelichting</t>
  </si>
  <si>
    <t>Korps 1 klassiek junioren</t>
  </si>
  <si>
    <t>Korps 2 klassiek junioren</t>
  </si>
  <si>
    <t>Korps 1 klassiek aspiranten</t>
  </si>
  <si>
    <t>Korps 2 klassiek aspiranten</t>
  </si>
  <si>
    <t>Date Updated</t>
  </si>
  <si>
    <t>test vereniging</t>
  </si>
  <si>
    <t>Groepen, teams, ensembles en duo's</t>
  </si>
  <si>
    <t>Jong volwassene</t>
  </si>
  <si>
    <t>Opgegeven senioren</t>
  </si>
  <si>
    <t>Opgegeven jong volwassene</t>
  </si>
  <si>
    <t>Opgegeven junioren</t>
  </si>
  <si>
    <t>Opgegeven aspiranten</t>
  </si>
  <si>
    <t>Luchtgeweer jeugd niet ouder dan 17 jaar.</t>
  </si>
  <si>
    <t>Aantal korpsen</t>
  </si>
  <si>
    <t>Opgegeven jeugdkorpsen LG</t>
  </si>
  <si>
    <t>TEST</t>
  </si>
  <si>
    <t>Werk1</t>
  </si>
  <si>
    <t>werk2</t>
  </si>
  <si>
    <t>Aantal luchtgeweerschutters</t>
  </si>
  <si>
    <t>Aantal luchtpistoolschutters</t>
  </si>
  <si>
    <t>Aantal handboogschutters</t>
  </si>
  <si>
    <t>Aantal kruisboogschutters</t>
  </si>
  <si>
    <t>Junioren korps 1</t>
  </si>
  <si>
    <t>Junioren korps 2</t>
  </si>
  <si>
    <t>Aspiranten korps 1</t>
  </si>
  <si>
    <t>Aspiranten korps 2</t>
  </si>
  <si>
    <t>1099</t>
  </si>
  <si>
    <t>aantal</t>
  </si>
  <si>
    <t xml:space="preserve">aantal </t>
  </si>
  <si>
    <t>Groep1</t>
  </si>
  <si>
    <t>Sectie A</t>
  </si>
  <si>
    <t>Senior</t>
  </si>
  <si>
    <t>Verenigingsnummer</t>
  </si>
  <si>
    <t>GKVI2026</t>
  </si>
  <si>
    <t>Acrob. senioren indiv.</t>
  </si>
  <si>
    <t>Acrob. junioren indiv.</t>
  </si>
  <si>
    <t>Acrob. aspiranten indiv.</t>
  </si>
  <si>
    <t>Acrobatisch individueel</t>
  </si>
  <si>
    <t>Korps Klassiek</t>
  </si>
  <si>
    <t>Korps Acrobatisch</t>
  </si>
  <si>
    <t>BIEL2026</t>
  </si>
  <si>
    <t>Jong Volwassene</t>
  </si>
  <si>
    <t>Muziekkorps tijdens mars en defilé</t>
  </si>
  <si>
    <t>Deelname jeugdkoningschieten</t>
  </si>
  <si>
    <t>Deelname marketentsters</t>
  </si>
  <si>
    <t>Deelname hoofdkorps</t>
  </si>
  <si>
    <t>Wordt er gebruik gemaakt van mechanische muziek?</t>
  </si>
  <si>
    <t>Opgeven vendeliers ind.</t>
  </si>
  <si>
    <t>Opgeven bielemannen</t>
  </si>
  <si>
    <t>(Aantal jeugdkorpsen</t>
  </si>
  <si>
    <t>Ver.nr.</t>
  </si>
  <si>
    <t>Majorette</t>
  </si>
  <si>
    <t>Mark</t>
  </si>
  <si>
    <t>Details Majorettes</t>
  </si>
  <si>
    <t>KDA2026</t>
  </si>
  <si>
    <t>KDL2026</t>
  </si>
  <si>
    <t>4008</t>
  </si>
  <si>
    <t>Het Gilde St. Oswaldus Stokkum</t>
  </si>
  <si>
    <t>2023</t>
  </si>
  <si>
    <t>2025-12-04 20:34:20</t>
  </si>
  <si>
    <t>2025-12-04 19:34:20</t>
  </si>
  <si>
    <t>,,,,,,,,,,</t>
  </si>
  <si>
    <t>4018</t>
  </si>
  <si>
    <t>St. Walburgis Gilde Netterden</t>
  </si>
  <si>
    <t>2020</t>
  </si>
  <si>
    <t>2025-12-02 15:59:20</t>
  </si>
  <si>
    <t>2025-12-02 14:59:20</t>
  </si>
  <si>
    <t>2012</t>
  </si>
  <si>
    <t>Schutterij Willem Tell Loo</t>
  </si>
  <si>
    <t>2022</t>
  </si>
  <si>
    <t>2025-12-02 22:13:40</t>
  </si>
  <si>
    <t>2025-12-02 21:13:40</t>
  </si>
  <si>
    <t>4001</t>
  </si>
  <si>
    <t>Schutterij Sint Martinus Dichteren</t>
  </si>
  <si>
    <t>Wij lenen de vaandelstokken van Eendracht Wehl (wel onze eigen doeken eraan) daarom kunnen we niet tegelijk vendelen en zou het fijn zijn als er 15 minuten minimaal tussen beide korpsen zit. Zou hier rekening mee gehouden kunnen worden tijdens de indeling?</t>
  </si>
  <si>
    <t>De vereniging gaat akkoord met bovenstaande.</t>
  </si>
  <si>
    <t>62</t>
  </si>
  <si>
    <t>Bielemantreffen 2026</t>
  </si>
  <si>
    <t>Zondag 11 oktober 2026, Onderling Genoegen Duiven</t>
  </si>
  <si>
    <t>Gelders Kampioenschap indoorvendelen</t>
  </si>
  <si>
    <t>Zondag 8 maart 2026, Sint Bavo Angeren</t>
  </si>
  <si>
    <t>6 september 2026, Loil Vooruit</t>
  </si>
  <si>
    <t>26 april 2026, St. Sebastianus Gendt</t>
  </si>
  <si>
    <t>14 juni 2026, St. Andreas 't Grieth Zevenaar</t>
  </si>
  <si>
    <t>28 juni 2026, St. Walburgis Gilde, Netterden</t>
  </si>
  <si>
    <t>19 april 2026, St. Jan Kilder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</si>
</sst>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alibri"/>
      <family val="2"/>
      <scheme val="minor"/>
    </font>
    <font>
      <sz val="8"/>
      <name val="Calibri"/>
      <family val="2"/>
      <scheme val="minor"/>
    </font>
    <font>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
      <sz val="12"/>
      <color theme="1"/>
      <name val="Calibri"/>
      <family val="2"/>
      <scheme val="minor"/>
    </font>
    <font>
      <b/>
      <sz val="18"/>
      <color theme="1"/>
      <name val="Calibri"/>
      <family val="2"/>
      <scheme val="minor"/>
    </font>
    <font>
      <b/>
      <sz val="12"/>
      <color theme="1"/>
      <name val="Calibri"/>
      <family val="2"/>
      <scheme val="minor"/>
    </font>
    <font>
      <sz val="12"/>
      <name val="Calibri"/>
      <family val="2"/>
      <scheme val="minor"/>
    </font>
    <font>
      <b/>
      <sz val="12"/>
      <name val="Calibri"/>
      <family val="2"/>
      <scheme val="minor"/>
    </font>
    <font>
      <b/>
      <sz val="14"/>
      <color theme="1"/>
      <name val="Calibri"/>
      <family val="2"/>
      <scheme val="minor"/>
    </font>
    <font>
      <b/>
      <sz val="11"/>
      <color rgb="FF000000"/>
      <name val="Calibri"/>
      <family val="2"/>
      <scheme val="minor"/>
    </font>
    <font>
      <sz val="12"/>
      <color rgb="FF006100"/>
      <name val="Calibri"/>
      <family val="2"/>
      <scheme val="minor"/>
    </font>
    <font>
      <b/>
      <sz val="16"/>
      <color theme="1"/>
      <name val="Calibri"/>
      <family val="2"/>
      <scheme val="minor"/>
    </font>
    <font>
      <b/>
      <sz val="16"/>
      <name val="Calibri"/>
      <family val="2"/>
      <scheme val="minor"/>
    </font>
  </fonts>
  <fills count="4">
    <fill>
      <patternFill patternType="none"/>
    </fill>
    <fill>
      <patternFill patternType="gray125"/>
    </fill>
    <fill>
      <patternFill patternType="solid">
        <fgColor theme="9"/>
        <bgColor indexed="64"/>
      </patternFill>
    </fill>
    <fill>
      <patternFill patternType="solid">
        <fgColor rgb="FFC6EFCE"/>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s>
  <cellStyleXfs count="3">
    <xf numFmtId="0" fontId="0" fillId="0" borderId="0"/>
    <xf numFmtId="0" fontId="7" fillId="0" borderId="0"/>
    <xf numFmtId="0" fontId="14" fillId="3" borderId="0" applyNumberFormat="0" applyBorder="0" applyAlignment="0" applyProtection="0"/>
  </cellStyleXfs>
  <cellXfs count="127">
    <xf numFmtId="0" fontId="0" fillId="0" borderId="0" xfId="0"/>
    <xf numFmtId="0" fontId="0" fillId="0" borderId="0" xfId="0" applyAlignment="1">
      <alignment horizontal="center"/>
    </xf>
    <xf numFmtId="0" fontId="4" fillId="0" borderId="0" xfId="0" applyFont="1"/>
    <xf numFmtId="0" fontId="4" fillId="0" borderId="0" xfId="0" applyFont="1" applyAlignment="1">
      <alignment horizontal="center" vertical="top" textRotation="90"/>
    </xf>
    <xf numFmtId="0" fontId="4" fillId="0" borderId="0" xfId="0" applyFont="1" applyAlignment="1">
      <alignment horizontal="center"/>
    </xf>
    <xf numFmtId="0" fontId="4" fillId="0" borderId="0" xfId="0" applyFont="1" applyAlignment="1">
      <alignment vertical="top"/>
    </xf>
    <xf numFmtId="0" fontId="0" fillId="0" borderId="14" xfId="0" applyBorder="1"/>
    <xf numFmtId="0" fontId="0" fillId="0" borderId="14" xfId="0" applyBorder="1" applyAlignment="1">
      <alignment horizontal="center"/>
    </xf>
    <xf numFmtId="0" fontId="5" fillId="2" borderId="6" xfId="0" applyFont="1" applyFill="1" applyBorder="1" applyAlignment="1">
      <alignment horizontal="center" vertical="top"/>
    </xf>
    <xf numFmtId="0" fontId="5" fillId="2" borderId="7" xfId="0" applyFont="1" applyFill="1" applyBorder="1" applyAlignment="1">
      <alignment horizontal="center" vertical="top"/>
    </xf>
    <xf numFmtId="0" fontId="5" fillId="2" borderId="11" xfId="0" applyFont="1" applyFill="1" applyBorder="1" applyAlignment="1">
      <alignment horizontal="center" vertical="top"/>
    </xf>
    <xf numFmtId="0" fontId="5" fillId="2" borderId="8" xfId="0" applyFont="1" applyFill="1" applyBorder="1" applyAlignment="1">
      <alignment horizont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5" fillId="2" borderId="6" xfId="0" applyFont="1" applyFill="1" applyBorder="1" applyAlignment="1">
      <alignment horizontal="center"/>
    </xf>
    <xf numFmtId="0" fontId="5" fillId="2" borderId="7" xfId="0" applyFont="1" applyFill="1" applyBorder="1" applyAlignment="1">
      <alignment horizontal="center"/>
    </xf>
    <xf numFmtId="0" fontId="5" fillId="2" borderId="11" xfId="0" applyFont="1" applyFill="1" applyBorder="1" applyAlignment="1">
      <alignment horizontal="center"/>
    </xf>
    <xf numFmtId="0" fontId="5" fillId="2" borderId="12" xfId="0" applyFont="1" applyFill="1" applyBorder="1" applyAlignment="1">
      <alignment horizontal="center"/>
    </xf>
    <xf numFmtId="0" fontId="5" fillId="2" borderId="13" xfId="0" applyFont="1" applyFill="1" applyBorder="1" applyAlignment="1">
      <alignment horizontal="center"/>
    </xf>
    <xf numFmtId="0" fontId="5" fillId="0" borderId="14" xfId="0" applyFont="1" applyBorder="1"/>
    <xf numFmtId="0" fontId="5" fillId="0" borderId="14" xfId="0" applyFont="1" applyBorder="1" applyAlignment="1">
      <alignment horizontal="center"/>
    </xf>
    <xf numFmtId="0" fontId="6" fillId="0" borderId="14" xfId="0" applyFont="1" applyBorder="1" applyAlignment="1">
      <alignment horizontal="center"/>
    </xf>
    <xf numFmtId="0" fontId="5" fillId="0" borderId="15" xfId="0" applyFont="1" applyBorder="1" applyAlignment="1">
      <alignment horizontal="center"/>
    </xf>
    <xf numFmtId="0" fontId="5" fillId="0" borderId="0" xfId="0" applyFont="1"/>
    <xf numFmtId="0" fontId="0" fillId="0" borderId="0" xfId="0" applyAlignment="1">
      <alignment horizontal="center" vertical="top"/>
    </xf>
    <xf numFmtId="0" fontId="10" fillId="0" borderId="12" xfId="1" applyFont="1" applyBorder="1"/>
    <xf numFmtId="0" fontId="10" fillId="0" borderId="8" xfId="1" applyFont="1" applyBorder="1"/>
    <xf numFmtId="0" fontId="10" fillId="0" borderId="12" xfId="1" applyFont="1" applyBorder="1" applyAlignment="1">
      <alignment wrapText="1"/>
    </xf>
    <xf numFmtId="0" fontId="10" fillId="0" borderId="0" xfId="1" applyFont="1"/>
    <xf numFmtId="0" fontId="9" fillId="0" borderId="0" xfId="0" applyFont="1" applyAlignment="1">
      <alignment horizontal="center"/>
    </xf>
    <xf numFmtId="0" fontId="11" fillId="2" borderId="1" xfId="0" applyFont="1" applyFill="1" applyBorder="1"/>
    <xf numFmtId="0" fontId="11" fillId="2" borderId="1" xfId="0" applyFont="1" applyFill="1" applyBorder="1" applyAlignment="1">
      <alignment horizontal="center" wrapText="1"/>
    </xf>
    <xf numFmtId="0" fontId="4" fillId="0" borderId="8" xfId="0" applyFont="1" applyBorder="1" applyAlignment="1">
      <alignment vertical="top"/>
    </xf>
    <xf numFmtId="0" fontId="4" fillId="0" borderId="10" xfId="0" applyFont="1" applyBorder="1" applyAlignment="1">
      <alignment vertical="top"/>
    </xf>
    <xf numFmtId="0" fontId="4" fillId="0" borderId="9" xfId="0" applyFont="1" applyBorder="1" applyAlignment="1">
      <alignment horizontal="center" vertical="top" textRotation="90"/>
    </xf>
    <xf numFmtId="0" fontId="4" fillId="0" borderId="10" xfId="0" applyFont="1" applyBorder="1" applyAlignment="1">
      <alignment horizontal="center" vertical="top" textRotation="90"/>
    </xf>
    <xf numFmtId="0" fontId="4" fillId="0" borderId="8" xfId="0" applyFont="1" applyBorder="1" applyAlignment="1">
      <alignment horizontal="center" vertical="top" textRotation="90"/>
    </xf>
    <xf numFmtId="0" fontId="3" fillId="0" borderId="9" xfId="0" applyFont="1" applyBorder="1" applyAlignment="1">
      <alignment horizontal="center" vertical="top" textRotation="90"/>
    </xf>
    <xf numFmtId="0" fontId="3" fillId="0" borderId="10" xfId="0" applyFont="1" applyBorder="1" applyAlignment="1">
      <alignment horizontal="center" vertical="top" textRotation="90"/>
    </xf>
    <xf numFmtId="0" fontId="4" fillId="0" borderId="12" xfId="0" applyFont="1" applyBorder="1" applyAlignment="1">
      <alignment horizontal="center" vertical="top" textRotation="90"/>
    </xf>
    <xf numFmtId="22" fontId="0" fillId="0" borderId="14" xfId="0" applyNumberFormat="1" applyBorder="1"/>
    <xf numFmtId="0" fontId="0" fillId="0" borderId="14" xfId="0" applyBorder="1" applyAlignment="1">
      <alignment wrapText="1"/>
    </xf>
    <xf numFmtId="0" fontId="0" fillId="0" borderId="0" xfId="0" applyAlignment="1">
      <alignment wrapText="1"/>
    </xf>
    <xf numFmtId="0" fontId="5" fillId="2" borderId="7" xfId="0" applyFont="1" applyFill="1" applyBorder="1" applyAlignment="1">
      <alignment horizontal="center" wrapText="1"/>
    </xf>
    <xf numFmtId="0" fontId="0" fillId="0" borderId="0" xfId="0" applyAlignment="1">
      <alignment horizontal="center" wrapText="1"/>
    </xf>
    <xf numFmtId="0" fontId="4" fillId="0" borderId="9" xfId="0" applyFont="1" applyBorder="1" applyAlignment="1">
      <alignment wrapText="1"/>
    </xf>
    <xf numFmtId="0" fontId="5" fillId="0" borderId="16" xfId="0" applyFont="1" applyBorder="1" applyAlignment="1">
      <alignment wrapText="1"/>
    </xf>
    <xf numFmtId="0" fontId="0" fillId="0" borderId="0" xfId="0" applyAlignment="1">
      <alignment horizontal="left"/>
    </xf>
    <xf numFmtId="1" fontId="0" fillId="0" borderId="0" xfId="0" applyNumberFormat="1"/>
    <xf numFmtId="0" fontId="12" fillId="0" borderId="0" xfId="0" applyFont="1" applyAlignment="1">
      <alignment horizontal="center" vertical="center"/>
    </xf>
    <xf numFmtId="0" fontId="12" fillId="0" borderId="0" xfId="0" applyFont="1" applyAlignment="1">
      <alignment horizontal="center"/>
    </xf>
    <xf numFmtId="0" fontId="5" fillId="2" borderId="0" xfId="0" applyFont="1" applyFill="1" applyAlignment="1">
      <alignment horizontal="center" vertical="top"/>
    </xf>
    <xf numFmtId="0" fontId="5" fillId="0" borderId="0" xfId="0" applyFont="1" applyAlignment="1">
      <alignment horizontal="center"/>
    </xf>
    <xf numFmtId="1" fontId="0" fillId="0" borderId="0" xfId="0" applyNumberFormat="1" applyAlignment="1">
      <alignment horizontal="center"/>
    </xf>
    <xf numFmtId="0" fontId="11" fillId="2" borderId="0" xfId="0" applyFont="1" applyFill="1"/>
    <xf numFmtId="0" fontId="0" fillId="0" borderId="0" xfId="0" applyAlignment="1">
      <alignment horizontal="center" vertical="center"/>
    </xf>
    <xf numFmtId="22" fontId="0" fillId="0" borderId="0" xfId="0" applyNumberFormat="1"/>
    <xf numFmtId="0" fontId="10" fillId="0" borderId="1" xfId="1" applyFont="1" applyBorder="1" applyAlignment="1">
      <alignment textRotation="90" wrapText="1"/>
    </xf>
    <xf numFmtId="0" fontId="10" fillId="0" borderId="9" xfId="1" applyFont="1" applyBorder="1" applyAlignment="1">
      <alignment textRotation="90"/>
    </xf>
    <xf numFmtId="0" fontId="10" fillId="0" borderId="1" xfId="1" applyFont="1" applyBorder="1" applyAlignment="1">
      <alignment horizontal="center" textRotation="90" wrapText="1"/>
    </xf>
    <xf numFmtId="0" fontId="4" fillId="0" borderId="1" xfId="0" applyFont="1" applyBorder="1" applyAlignment="1">
      <alignment horizontal="center" textRotation="90" wrapText="1"/>
    </xf>
    <xf numFmtId="0" fontId="5" fillId="2" borderId="11" xfId="0" applyFont="1" applyFill="1" applyBorder="1" applyAlignment="1">
      <alignment horizontal="left"/>
    </xf>
    <xf numFmtId="0" fontId="0" fillId="0" borderId="0" xfId="0" applyAlignment="1">
      <alignment horizontal="right"/>
    </xf>
    <xf numFmtId="0" fontId="0" fillId="0" borderId="0" xfId="0" applyAlignment="1">
      <alignment horizontal="left" wrapText="1"/>
    </xf>
    <xf numFmtId="0" fontId="10" fillId="0" borderId="24" xfId="1" applyFont="1" applyBorder="1" applyAlignment="1">
      <alignment textRotation="90" wrapText="1"/>
    </xf>
    <xf numFmtId="0" fontId="10" fillId="0" borderId="24" xfId="1" applyFont="1" applyBorder="1" applyAlignment="1">
      <alignment textRotation="90"/>
    </xf>
    <xf numFmtId="0" fontId="13" fillId="0" borderId="0" xfId="0" applyFont="1" applyAlignment="1">
      <alignment horizontal="center"/>
    </xf>
    <xf numFmtId="0" fontId="0" fillId="2" borderId="8" xfId="0" applyFill="1" applyBorder="1"/>
    <xf numFmtId="0" fontId="0" fillId="2" borderId="9" xfId="0" applyFill="1" applyBorder="1"/>
    <xf numFmtId="0" fontId="0" fillId="2" borderId="10" xfId="0" applyFill="1" applyBorder="1" applyAlignment="1">
      <alignment horizontal="left"/>
    </xf>
    <xf numFmtId="0" fontId="0" fillId="2" borderId="6" xfId="0" applyFill="1" applyBorder="1"/>
    <xf numFmtId="0" fontId="0" fillId="2" borderId="7" xfId="0" applyFill="1" applyBorder="1"/>
    <xf numFmtId="0" fontId="0" fillId="2" borderId="3" xfId="0" applyFill="1" applyBorder="1" applyAlignment="1">
      <alignment horizontal="center"/>
    </xf>
    <xf numFmtId="0" fontId="1" fillId="2" borderId="0" xfId="2" applyFont="1" applyFill="1" applyAlignment="1">
      <alignment vertical="top"/>
    </xf>
    <xf numFmtId="0" fontId="0" fillId="0" borderId="0" xfId="0" applyAlignment="1">
      <alignment vertical="top"/>
    </xf>
    <xf numFmtId="0" fontId="12" fillId="0" borderId="0" xfId="0" applyFont="1" applyAlignment="1">
      <alignment vertical="center"/>
    </xf>
    <xf numFmtId="0" fontId="12" fillId="0" borderId="7" xfId="0" applyFont="1" applyBorder="1"/>
    <xf numFmtId="0" fontId="12" fillId="0" borderId="0" xfId="0" applyFont="1"/>
    <xf numFmtId="0" fontId="5" fillId="2" borderId="8" xfId="0" applyFont="1" applyFill="1" applyBorder="1"/>
    <xf numFmtId="0" fontId="5" fillId="2" borderId="0" xfId="0" applyFont="1" applyFill="1"/>
    <xf numFmtId="0" fontId="1" fillId="2" borderId="3" xfId="2" applyFont="1" applyFill="1" applyBorder="1" applyAlignment="1">
      <alignment vertical="top" textRotation="90"/>
    </xf>
    <xf numFmtId="0" fontId="1" fillId="2" borderId="5" xfId="2" applyFont="1" applyFill="1" applyBorder="1" applyAlignment="1">
      <alignment vertical="top" textRotation="90"/>
    </xf>
    <xf numFmtId="0" fontId="1" fillId="2" borderId="4" xfId="2" applyFont="1" applyFill="1" applyBorder="1" applyAlignment="1">
      <alignment vertical="top" textRotation="90"/>
    </xf>
    <xf numFmtId="0" fontId="1" fillId="2" borderId="2" xfId="2" applyFont="1" applyFill="1" applyBorder="1" applyAlignment="1">
      <alignment vertical="top" textRotation="90"/>
    </xf>
    <xf numFmtId="0" fontId="9" fillId="2" borderId="3" xfId="2" applyFont="1" applyFill="1" applyBorder="1" applyAlignment="1">
      <alignment vertical="top" textRotation="90"/>
    </xf>
    <xf numFmtId="0" fontId="1" fillId="2" borderId="5" xfId="2" applyFont="1" applyFill="1" applyBorder="1" applyAlignment="1">
      <alignment vertical="top"/>
    </xf>
    <xf numFmtId="0" fontId="10" fillId="0" borderId="10" xfId="1" applyFont="1" applyBorder="1"/>
    <xf numFmtId="0" fontId="12" fillId="0" borderId="7" xfId="0" applyFont="1" applyBorder="1" applyAlignment="1">
      <alignment horizontal="center"/>
    </xf>
    <xf numFmtId="22" fontId="0" fillId="0" borderId="0" xfId="0" applyNumberFormat="1" applyAlignment="1">
      <alignment horizontal="center"/>
    </xf>
    <xf numFmtId="0" fontId="5" fillId="2" borderId="8" xfId="0" applyFont="1" applyFill="1" applyBorder="1" applyAlignment="1">
      <alignment horizontal="center" vertical="top" wrapText="1"/>
    </xf>
    <xf numFmtId="0" fontId="5" fillId="2" borderId="9" xfId="0" applyFont="1" applyFill="1" applyBorder="1" applyAlignment="1">
      <alignment horizontal="center" vertical="top" wrapText="1"/>
    </xf>
    <xf numFmtId="0" fontId="5" fillId="2" borderId="10" xfId="0"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7" xfId="0"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2" borderId="8" xfId="0" applyFont="1" applyFill="1" applyBorder="1" applyAlignment="1">
      <alignment horizontal="center" vertical="top"/>
    </xf>
    <xf numFmtId="0" fontId="5" fillId="2" borderId="9" xfId="0" applyFont="1" applyFill="1" applyBorder="1" applyAlignment="1">
      <alignment horizontal="center" vertical="top"/>
    </xf>
    <xf numFmtId="0" fontId="5" fillId="2" borderId="10" xfId="0" applyFont="1" applyFill="1" applyBorder="1" applyAlignment="1">
      <alignment horizontal="center" vertical="top"/>
    </xf>
    <xf numFmtId="0" fontId="5" fillId="2" borderId="6" xfId="0" applyFont="1" applyFill="1" applyBorder="1" applyAlignment="1">
      <alignment horizontal="center" vertical="top"/>
    </xf>
    <xf numFmtId="0" fontId="5" fillId="2" borderId="7" xfId="0" applyFont="1" applyFill="1" applyBorder="1" applyAlignment="1">
      <alignment horizontal="center" vertical="top"/>
    </xf>
    <xf numFmtId="0" fontId="5" fillId="2" borderId="11" xfId="0" applyFont="1" applyFill="1" applyBorder="1" applyAlignment="1">
      <alignment horizontal="center" vertical="top"/>
    </xf>
    <xf numFmtId="0" fontId="5" fillId="2" borderId="3" xfId="0" applyFont="1" applyFill="1" applyBorder="1" applyAlignment="1">
      <alignment horizontal="center"/>
    </xf>
    <xf numFmtId="0" fontId="5" fillId="2" borderId="5" xfId="0" applyFont="1" applyFill="1" applyBorder="1" applyAlignment="1">
      <alignment horizontal="center"/>
    </xf>
    <xf numFmtId="0" fontId="5" fillId="2" borderId="4" xfId="0" applyFont="1" applyFill="1" applyBorder="1" applyAlignment="1">
      <alignment horizontal="center"/>
    </xf>
    <xf numFmtId="0" fontId="0" fillId="2" borderId="5" xfId="0" applyFill="1" applyBorder="1" applyAlignment="1">
      <alignment horizontal="center"/>
    </xf>
    <xf numFmtId="0" fontId="0" fillId="2" borderId="4" xfId="0" applyFill="1" applyBorder="1" applyAlignment="1">
      <alignment horizontal="center"/>
    </xf>
    <xf numFmtId="0" fontId="5" fillId="2" borderId="12" xfId="0" applyFont="1" applyFill="1" applyBorder="1" applyAlignment="1">
      <alignment horizontal="center" vertical="top"/>
    </xf>
    <xf numFmtId="0" fontId="5" fillId="2" borderId="13" xfId="0" applyFont="1" applyFill="1" applyBorder="1" applyAlignment="1">
      <alignment horizontal="center" vertical="top"/>
    </xf>
    <xf numFmtId="0" fontId="12" fillId="0" borderId="0" xfId="0" applyFont="1" applyAlignment="1">
      <alignment horizontal="center" vertical="center"/>
    </xf>
    <xf numFmtId="0" fontId="12" fillId="0" borderId="7" xfId="0" applyFont="1" applyBorder="1" applyAlignment="1">
      <alignment horizontal="center"/>
    </xf>
    <xf numFmtId="0" fontId="5" fillId="2" borderId="7" xfId="0" applyFont="1" applyFill="1" applyBorder="1" applyAlignment="1">
      <alignment horizontal="center"/>
    </xf>
    <xf numFmtId="0" fontId="5" fillId="2" borderId="8" xfId="0" applyFont="1" applyFill="1" applyBorder="1" applyAlignment="1">
      <alignment horizont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15" fillId="0" borderId="20" xfId="1" applyFont="1" applyBorder="1" applyAlignment="1">
      <alignment horizontal="center" vertical="top"/>
    </xf>
    <xf numFmtId="0" fontId="15" fillId="0" borderId="21" xfId="1" applyFont="1" applyBorder="1" applyAlignment="1">
      <alignment horizontal="center" vertical="top"/>
    </xf>
    <xf numFmtId="0" fontId="15" fillId="0" borderId="22" xfId="1" applyFont="1" applyBorder="1" applyAlignment="1">
      <alignment horizontal="center" vertical="top"/>
    </xf>
    <xf numFmtId="0" fontId="15" fillId="0" borderId="3" xfId="1" applyFont="1" applyBorder="1" applyAlignment="1">
      <alignment horizontal="center" vertical="top" wrapText="1"/>
    </xf>
    <xf numFmtId="0" fontId="15" fillId="0" borderId="5" xfId="1" applyFont="1" applyBorder="1" applyAlignment="1">
      <alignment horizontal="center" vertical="top" wrapText="1"/>
    </xf>
    <xf numFmtId="0" fontId="15" fillId="0" borderId="4" xfId="1" applyFont="1" applyBorder="1" applyAlignment="1">
      <alignment horizontal="center" vertical="top" wrapText="1"/>
    </xf>
    <xf numFmtId="0" fontId="16" fillId="0" borderId="17" xfId="1" applyFont="1" applyBorder="1" applyAlignment="1">
      <alignment horizontal="center" vertical="top" wrapText="1"/>
    </xf>
    <xf numFmtId="0" fontId="16" fillId="0" borderId="18" xfId="1" applyFont="1" applyBorder="1" applyAlignment="1">
      <alignment horizontal="center" vertical="top" wrapText="1"/>
    </xf>
    <xf numFmtId="0" fontId="16" fillId="0" borderId="19" xfId="1" applyFont="1" applyBorder="1" applyAlignment="1">
      <alignment horizontal="center" vertical="top" wrapText="1"/>
    </xf>
    <xf numFmtId="0" fontId="4" fillId="0" borderId="0" xfId="0" applyFont="1" applyAlignment="1">
      <alignment horizontal="center"/>
    </xf>
    <xf numFmtId="0" fontId="4" fillId="0" borderId="23" xfId="0" applyFont="1" applyBorder="1" applyAlignment="1">
      <alignment horizontal="center"/>
    </xf>
    <xf numFmtId="0" fontId="8" fillId="0" borderId="0" xfId="0" applyFont="1" applyAlignment="1">
      <alignment horizontal="center"/>
    </xf>
    <xf numFmtId="0" fontId="9" fillId="0" borderId="0" xfId="0" applyFont="1" applyAlignment="1">
      <alignment horizontal="center"/>
    </xf>
  </cellXfs>
  <cellStyles count="3">
    <cellStyle name="Goed" xfId="2" builtinId="26"/>
    <cellStyle name="Standaard" xfId="0" builtinId="0"/>
    <cellStyle name="Standaard 2" xfId="1" xr:uid="{F19B0B72-0ABE-41BD-B88E-C05ECC626655}"/>
  </cellStyles>
  <dxfs count="426">
    <dxf>
      <fill>
        <patternFill>
          <bgColor rgb="FFFF0000"/>
        </patternFill>
      </fill>
    </dxf>
    <dxf>
      <fill>
        <patternFill>
          <bgColor rgb="FFFF0000"/>
        </patternFill>
      </fill>
    </dxf>
    <dxf>
      <fill>
        <patternFill>
          <bgColor rgb="FFFF0000"/>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27" formatCode="dd/mm/yyyy\ hh:mm"/>
    </dxf>
    <dxf>
      <numFmt numFmtId="27" formatCode="dd/mm/yyyy\ hh:mm"/>
    </dxf>
    <dxf>
      <numFmt numFmtId="27" formatCode="dd/mm/yyyy\ hh:mm"/>
    </dxf>
    <dxf>
      <numFmt numFmtId="27" formatCode="dd/mm/yyyy\ hh:mm"/>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27" formatCode="dd/mm/yyyy\ hh:mm"/>
    </dxf>
    <dxf>
      <numFmt numFmtId="27" formatCode="dd/mm/yyyy\ hh:mm"/>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2"/>
        <color auto="1"/>
        <name val="Calibri"/>
        <family val="2"/>
        <scheme val="minor"/>
      </font>
      <alignment horizontal="general" vertical="bottom" textRotation="9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9"/>
        </patternFill>
      </fill>
      <alignment horizontal="general" vertical="top" textRotation="90" wrapText="0" indent="0" justifyLastLine="0" shrinkToFit="0" readingOrder="0"/>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numFmt numFmtId="0" formatCode="General"/>
      <alignment horizontal="center" vertical="bottom" textRotation="0" wrapText="0" indent="0" justifyLastLine="0" shrinkToFit="0" readingOrder="0"/>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numFmt numFmtId="27" formatCode="dd/mm/yyyy\ hh:mm"/>
    </dxf>
    <dxf>
      <numFmt numFmtId="27" formatCode="dd/mm/yyyy\ hh:mm"/>
      <border diagonalUp="0" diagonalDown="0">
        <left style="thin">
          <color indexed="64"/>
        </left>
        <right style="thin">
          <color indexed="64"/>
        </right>
        <top/>
        <bottom/>
        <vertical/>
        <horizontal/>
      </border>
    </dxf>
    <dxf>
      <numFmt numFmtId="0" formatCode="General"/>
      <border diagonalUp="0" diagonalDown="0">
        <left style="thin">
          <color indexed="64"/>
        </left>
        <right style="thin">
          <color indexed="64"/>
        </right>
        <top/>
        <bottom/>
        <vertical/>
        <horizontal/>
      </border>
    </dxf>
    <dxf>
      <alignment horizontal="general" vertical="bottom" textRotation="0" wrapText="1" indent="0" justifyLastLine="0" shrinkToFit="0" readingOrder="0"/>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numFmt numFmtId="0" formatCode="General"/>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numFmt numFmtId="0" formatCode="General"/>
      <border diagonalUp="0" diagonalDown="0">
        <left style="thin">
          <color indexed="64"/>
        </left>
        <right style="thin">
          <color indexed="64"/>
        </right>
        <top/>
        <bottom/>
        <vertical/>
        <horizontal/>
      </border>
    </dxf>
    <dxf>
      <numFmt numFmtId="0" formatCode="General"/>
      <border diagonalUp="0" diagonalDown="0">
        <left style="thin">
          <color indexed="64"/>
        </left>
        <right style="thin">
          <color indexed="64"/>
        </right>
        <top/>
        <bottom/>
        <vertical/>
        <horizontal/>
      </border>
    </dxf>
    <dxf>
      <numFmt numFmtId="0" formatCode="General"/>
      <border diagonalUp="0" diagonalDown="0">
        <left style="thin">
          <color indexed="64"/>
        </left>
        <right style="thin">
          <color indexed="64"/>
        </right>
        <top/>
        <bottom/>
        <vertical/>
        <horizontal/>
      </border>
    </dxf>
    <dxf>
      <numFmt numFmtId="0" formatCode="General"/>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numFmt numFmtId="0" formatCode="General"/>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Calibri"/>
        <family val="2"/>
        <scheme val="minor"/>
      </font>
      <alignment horizontal="center" vertical="top" textRotation="9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9"/>
        </patternFill>
      </fill>
      <alignment horizontal="general" vertical="top" textRotation="90"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9"/>
        </patternFill>
      </fill>
      <alignment horizontal="general" vertical="top" textRotation="90"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strike val="0"/>
        <outline val="0"/>
        <shadow val="0"/>
        <u val="none"/>
        <vertAlign val="baseline"/>
        <sz val="12"/>
        <color theme="1"/>
        <name val="Calibri"/>
        <family val="2"/>
        <scheme val="minor"/>
      </font>
      <fill>
        <patternFill patternType="solid">
          <fgColor indexed="64"/>
          <bgColor theme="9"/>
        </patternFill>
      </fill>
      <alignment vertical="top"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2"/>
        <color theme="1"/>
        <name val="Calibri"/>
        <family val="2"/>
        <scheme val="minor"/>
      </font>
      <fill>
        <patternFill patternType="solid">
          <fgColor indexed="64"/>
          <bgColor theme="9"/>
        </patternFill>
      </fill>
      <alignment horizontal="general" vertical="top" textRotation="9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3" connectionId="10" xr16:uid="{D2447BD1-51F2-1B43-8175-D62C785DE012}" autoFormatId="16" applyNumberFormats="0" applyBorderFormats="0" applyFontFormats="0" applyPatternFormats="0" applyAlignmentFormats="0" applyWidthHeightFormats="0">
  <queryTableRefresh nextId="54">
    <queryTableFields count="53">
      <queryTableField id="1" name="Kringdag" tableColumnId="1"/>
      <queryTableField id="2" name="Ver.nr." tableColumnId="2"/>
      <queryTableField id="3" name="Naam vereniging" tableColumnId="3"/>
      <queryTableField id="4" name="Delegatie" tableColumnId="4"/>
      <queryTableField id="5" name="Muziekkorps tijdens mars en defilé" tableColumnId="5"/>
      <queryTableField id="6" name="Deelname jeugdkoningschieten" tableColumnId="6"/>
      <queryTableField id="7" name="Maj. Senioren jureren bij mars" tableColumnId="7"/>
      <queryTableField id="8" name="Maj. Jeugd jureren bij mars" tableColumnId="8"/>
      <queryTableField id="9" name="Korps senioren" tableColumnId="9"/>
      <queryTableField id="10" name="Junioren korps 1" tableColumnId="10"/>
      <queryTableField id="11" name="Junioren korps 2" tableColumnId="11"/>
      <queryTableField id="12" name="Aspiranten korps 1" tableColumnId="12"/>
      <queryTableField id="13" name="Aspiranten korps 2" tableColumnId="13"/>
      <queryTableField id="14" name="Acrobatisch senioren" tableColumnId="14"/>
      <queryTableField id="15" name="Acrobatisch junioren" tableColumnId="15"/>
      <queryTableField id="16" name="Acrobatisch aspiranten" tableColumnId="16"/>
      <queryTableField id="17" name="Opgeven vendeliers ind." tableColumnId="17"/>
      <queryTableField id="18" name="Acrob. senioren indiv." tableColumnId="18"/>
      <queryTableField id="19" name="Acrob. junioren indiv." tableColumnId="19"/>
      <queryTableField id="20" name="Acrob. aspiranten indiv." tableColumnId="20"/>
      <queryTableField id="21" name="Deelname hoofdkorps" tableColumnId="21"/>
      <queryTableField id="22" name="Groepen, teams, ensembles en duo's" tableColumnId="22"/>
      <queryTableField id="23" name="Aantal opgegeven majorettes" tableColumnId="23"/>
      <queryTableField id="24" name="Opgeven bielemannen" tableColumnId="24"/>
      <queryTableField id="25" name="Senioren" tableColumnId="25"/>
      <queryTableField id="26" name="Jong Volwassene" tableColumnId="26"/>
      <queryTableField id="27" name="Junioren" tableColumnId="27"/>
      <queryTableField id="28" name="Aspiranten" tableColumnId="28"/>
      <queryTableField id="29" name="Deelname marketentsters" tableColumnId="29"/>
      <queryTableField id="30" name="Aantal luchtgeweerschutters" tableColumnId="30"/>
      <queryTableField id="31" name="Aantal luchtpistoolschutters" tableColumnId="31"/>
      <queryTableField id="32" name="Aantal handboogschutters" tableColumnId="32"/>
      <queryTableField id="33" name="Aantal kruisboogschutters" tableColumnId="33"/>
      <queryTableField id="34" name="(Aantal jeugdkorpsen" tableColumnId="34"/>
      <queryTableField id="35" name="Totaal aantal deelnemers" tableColumnId="35"/>
      <queryTableField id="36" name="Waarvan aantal jeugd (t/m 15 jaar)" tableColumnId="36"/>
      <queryTableField id="37" name="Kanon etc." tableColumnId="37"/>
      <queryTableField id="38" name="Paarden en/of koetsen" tableColumnId="38"/>
      <queryTableField id="39" name="Toelichting/opmerkingen" tableColumnId="39"/>
      <queryTableField id="40" name="Inzending-ID" tableColumnId="40"/>
      <queryTableField id="41" name="Inzenddatum" tableColumnId="41"/>
      <queryTableField id="42" name="Date Updated" tableColumnId="42"/>
      <queryTableField id="43" name="Naam van het hoofdkorps" tableColumnId="43"/>
      <queryTableField id="44" name="Zal op treden als (hoofdkorps)" tableColumnId="44"/>
      <queryTableField id="45" name="Vorm van twee muziekwerken (hoofdkorps)" tableColumnId="45"/>
      <queryTableField id="46" name="Zal uitkomen in de: (hoofdkorps)" tableColumnId="46"/>
      <queryTableField id="47" name="Muziekwerk1 (hoofdkorps)" tableColumnId="47"/>
      <queryTableField id="48" name="Muziekwerk2 (hoofdkorps)" tableColumnId="48"/>
      <queryTableField id="49" name="Korps bestaat uit ... deelnemers (hoofdkorps)" tableColumnId="49"/>
      <queryTableField id="50" name="Wordt er gebruik gemaakt van mechanische muziek?" tableColumnId="50"/>
      <queryTableField id="51" name="Onderdelen" tableColumnId="51"/>
      <queryTableField id="52" name="Secties" tableColumnId="52"/>
      <queryTableField id="53" name="Leeftijdscategorie" tableColumnId="5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connectionId="8" xr16:uid="{B69A361A-EE75-9F46-89D0-AF4ECF720A1C}" autoFormatId="16" applyNumberFormats="0" applyBorderFormats="0" applyFontFormats="0" applyPatternFormats="0" applyAlignmentFormats="0" applyWidthHeightFormats="0">
  <queryTableRefresh nextId="1106">
    <queryTableFields count="53">
      <queryTableField id="5" name="Kringdag" tableColumnId="5"/>
      <queryTableField id="1004" name="Ver.nr." tableColumnId="30"/>
      <queryTableField id="27" name="Naam vereniging" tableColumnId="27"/>
      <queryTableField id="958" name="Delegatie" tableColumnId="23"/>
      <queryTableField id="31" name="Muziekkorps tijdens mars en defilé" tableColumnId="31"/>
      <queryTableField id="33" name="Deelname jeugdkoningschieten" tableColumnId="33"/>
      <queryTableField id="924" name="Maj. Senioren jureren bij mars" tableColumnId="4"/>
      <queryTableField id="925" name="Maj. Jeugd jureren bij mars" tableColumnId="7"/>
      <queryTableField id="926" name="Korps senioren" tableColumnId="8"/>
      <queryTableField id="927" name="Junioren korps 1" tableColumnId="9"/>
      <queryTableField id="928" name="Junioren korps 2" tableColumnId="10"/>
      <queryTableField id="929" name="Aspiranten korps 1" tableColumnId="11"/>
      <queryTableField id="930" name="Aspiranten korps 2" tableColumnId="12"/>
      <queryTableField id="931" name="Acrobatisch senioren" tableColumnId="13"/>
      <queryTableField id="932" name="Acrobatisch junioren" tableColumnId="14"/>
      <queryTableField id="933" name="Acrobatisch aspiranten" tableColumnId="15"/>
      <queryTableField id="934" name="Opgeven vendeliers ind." tableColumnId="16"/>
      <queryTableField id="607" name="Acrob. senioren indiv." tableColumnId="607"/>
      <queryTableField id="608" name="Acrob. junioren indiv." tableColumnId="608"/>
      <queryTableField id="609" name="Acrob. aspiranten indiv." tableColumnId="609"/>
      <queryTableField id="145" name="Deelname hoofdkorps" tableColumnId="145"/>
      <queryTableField id="936" name="Groepen, teams, ensembles en duo's" tableColumnId="18"/>
      <queryTableField id="959" name="Aantal opgegeven majorettes" tableColumnId="24"/>
      <queryTableField id="935" name="Opgeven bielemannen" tableColumnId="17"/>
      <queryTableField id="670" name="Senioren" tableColumnId="670"/>
      <queryTableField id="671" name="Jong Volwassene" tableColumnId="671"/>
      <queryTableField id="672" name="Junioren" tableColumnId="672"/>
      <queryTableField id="673" name="Aspiranten" tableColumnId="673"/>
      <queryTableField id="41" name="Deelname marketentsters" tableColumnId="41"/>
      <queryTableField id="518" name="Aantal luchtgeweerschutters" tableColumnId="518"/>
      <queryTableField id="519" name="Aantal luchtpistoolschutters" tableColumnId="519"/>
      <queryTableField id="520" name="Aantal handboogschutters" tableColumnId="520"/>
      <queryTableField id="521" name="Aantal kruisboogschutters" tableColumnId="521"/>
      <queryTableField id="960" name="(Aantal jeugdkorpsen" tableColumnId="25"/>
      <queryTableField id="559" name="Totaal aantal deelnemers" tableColumnId="559"/>
      <queryTableField id="560" name="Waarvan aantal jeugd (t/m 15 jaar)" tableColumnId="560"/>
      <queryTableField id="961" name="Kanon etc." tableColumnId="28"/>
      <queryTableField id="962" name="Paarden en/of koetsen" tableColumnId="29"/>
      <queryTableField id="563" name="Toelichting/opmerkingen" tableColumnId="563"/>
      <queryTableField id="1" name="Inzending-ID" tableColumnId="1"/>
      <queryTableField id="2" name="Inzenddatum" tableColumnId="2"/>
      <queryTableField id="3" name="Date Updated" tableColumnId="3"/>
      <queryTableField id="147" name="Naam van het hoofdkorps" tableColumnId="147"/>
      <queryTableField id="148" name="Zal op treden als (hoofdkorps)" tableColumnId="148"/>
      <queryTableField id="149" name="Vorm van twee muziekwerken (hoofdkorps)" tableColumnId="149"/>
      <queryTableField id="150" name="Zal uitkomen in de: (hoofdkorps)" tableColumnId="150"/>
      <queryTableField id="151" name="Muziekwerk1 (hoofdkorps)" tableColumnId="151"/>
      <queryTableField id="152" name="Muziekwerk2 (hoofdkorps)" tableColumnId="152"/>
      <queryTableField id="153" name="Korps bestaat uit ... deelnemers (hoofdkorps)" tableColumnId="153"/>
      <queryTableField id="326" name="Wordt er gebruik gemaakt van mechanische muziek?" tableColumnId="326"/>
      <queryTableField id="937" name="Onderdelen" tableColumnId="19"/>
      <queryTableField id="938" name="Secties" tableColumnId="20"/>
      <queryTableField id="939" name="Leeftijdscategorie" tableColumnId="21"/>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6" xr16:uid="{26835A5A-1895-0240-ACB2-E8F93ED4709E}" autoFormatId="16" applyNumberFormats="0" applyBorderFormats="0" applyFontFormats="0" applyPatternFormats="0" applyAlignmentFormats="0" applyWidthHeightFormats="0">
  <queryTableRefresh nextId="74">
    <queryTableFields count="53">
      <queryTableField id="1" name="Kringdag" tableColumnId="1"/>
      <queryTableField id="2" name="Ver.nr." tableColumnId="2"/>
      <queryTableField id="3" name="Naam vereniging" tableColumnId="3"/>
      <queryTableField id="4" name="Delegatie" tableColumnId="4"/>
      <queryTableField id="5" name="Muziekkorps tijdens mars en defilé" tableColumnId="5"/>
      <queryTableField id="6" name="Deelname jeugdkoningschieten" tableColumnId="6"/>
      <queryTableField id="7" name="Maj. Senioren jureren bij mars" tableColumnId="7"/>
      <queryTableField id="8" name="Maj. Jeugd jureren bij mars" tableColumnId="8"/>
      <queryTableField id="9" name="Korps senioren" tableColumnId="9"/>
      <queryTableField id="10" name="Junioren korps 1" tableColumnId="10"/>
      <queryTableField id="11" name="Junioren korps 2" tableColumnId="11"/>
      <queryTableField id="12" name="Aspiranten korps 1" tableColumnId="12"/>
      <queryTableField id="13" name="Aspiranten korps 2" tableColumnId="13"/>
      <queryTableField id="14" name="Acrobatisch senioren" tableColumnId="14"/>
      <queryTableField id="15" name="Acrobatisch junioren" tableColumnId="15"/>
      <queryTableField id="16" name="Acrobatisch aspiranten" tableColumnId="16"/>
      <queryTableField id="17" name="Opgeven vendeliers ind." tableColumnId="17"/>
      <queryTableField id="18" name="Acrob. senioren indiv." tableColumnId="18"/>
      <queryTableField id="19" name="Acrob. junioren indiv." tableColumnId="19"/>
      <queryTableField id="20" name="Acrob. aspiranten indiv." tableColumnId="20"/>
      <queryTableField id="21" name="Deelname hoofdkorps" tableColumnId="21"/>
      <queryTableField id="22" name="Groepen, teams, ensembles en duo's" tableColumnId="22"/>
      <queryTableField id="23" name="Aantal opgegeven majorettes" tableColumnId="23"/>
      <queryTableField id="24" name="Opgeven bielemannen" tableColumnId="24"/>
      <queryTableField id="25" name="Senioren" tableColumnId="25"/>
      <queryTableField id="26" name="Jong Volwassene" tableColumnId="26"/>
      <queryTableField id="27" name="Junioren" tableColumnId="27"/>
      <queryTableField id="28" name="Aspiranten" tableColumnId="28"/>
      <queryTableField id="29" name="Deelname marketentsters" tableColumnId="29"/>
      <queryTableField id="30" name="Aantal luchtgeweerschutters" tableColumnId="30"/>
      <queryTableField id="31" name="Aantal luchtpistoolschutters" tableColumnId="31"/>
      <queryTableField id="32" name="Aantal handboogschutters" tableColumnId="32"/>
      <queryTableField id="33" name="Aantal kruisboogschutters" tableColumnId="33"/>
      <queryTableField id="34" name="(Aantal jeugdkorpsen" tableColumnId="34"/>
      <queryTableField id="35" name="Totaal aantal deelnemers" tableColumnId="35"/>
      <queryTableField id="36" name="Waarvan aantal jeugd (t/m 15 jaar)" tableColumnId="36"/>
      <queryTableField id="37" name="Kanon etc." tableColumnId="37"/>
      <queryTableField id="38" name="Paarden en/of koetsen" tableColumnId="38"/>
      <queryTableField id="39" name="Toelichting/opmerkingen" tableColumnId="39"/>
      <queryTableField id="40" name="Inzending-ID" tableColumnId="40"/>
      <queryTableField id="41" name="Inzenddatum" tableColumnId="41"/>
      <queryTableField id="42" name="Date Updated" tableColumnId="42"/>
      <queryTableField id="43" name="Naam van het hoofdkorps" tableColumnId="43"/>
      <queryTableField id="44" name="Zal op treden als (hoofdkorps)" tableColumnId="44"/>
      <queryTableField id="45" name="Vorm van twee muziekwerken (hoofdkorps)" tableColumnId="45"/>
      <queryTableField id="46" name="Zal uitkomen in de: (hoofdkorps)" tableColumnId="46"/>
      <queryTableField id="67" name="Muziekwerk1 (hoofdkorps)" tableColumnId="67"/>
      <queryTableField id="68" name="Muziekwerk2 (hoofdkorps)" tableColumnId="68"/>
      <queryTableField id="69" name="Korps bestaat uit ... deelnemers (hoofdkorps)" tableColumnId="69"/>
      <queryTableField id="70" name="Wordt er gebruik gemaakt van mechanische muziek?" tableColumnId="70"/>
      <queryTableField id="71" name="Onderdelen" tableColumnId="71"/>
      <queryTableField id="72" name="Secties" tableColumnId="72"/>
      <queryTableField id="73" name="Leeftijdscategorie" tableColumnId="73"/>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7" xr16:uid="{75F95843-E985-9049-A2CB-FD34E4C2EFFF}" autoFormatId="16" applyNumberFormats="0" applyBorderFormats="0" applyFontFormats="0" applyPatternFormats="0" applyAlignmentFormats="0" applyWidthHeightFormats="0">
  <queryTableRefresh nextId="154">
    <queryTableFields count="53">
      <queryTableField id="1" name="Kringdag" tableColumnId="1"/>
      <queryTableField id="2" name="Ver.nr." tableColumnId="2"/>
      <queryTableField id="3" name="Naam vereniging" tableColumnId="3"/>
      <queryTableField id="4" name="Delegatie" tableColumnId="4"/>
      <queryTableField id="5" name="Muziekkorps tijdens mars en defilé" tableColumnId="5"/>
      <queryTableField id="6" name="Deelname jeugdkoningschieten" tableColumnId="6"/>
      <queryTableField id="7" name="Maj. Senioren jureren bij mars" tableColumnId="7"/>
      <queryTableField id="8" name="Maj. Jeugd jureren bij mars" tableColumnId="8"/>
      <queryTableField id="9" name="Korps senioren" tableColumnId="9"/>
      <queryTableField id="10" name="Junioren korps 1" tableColumnId="10"/>
      <queryTableField id="11" name="Junioren korps 2" tableColumnId="11"/>
      <queryTableField id="12" name="Aspiranten korps 1" tableColumnId="12"/>
      <queryTableField id="13" name="Aspiranten korps 2" tableColumnId="13"/>
      <queryTableField id="14" name="Acrobatisch senioren" tableColumnId="14"/>
      <queryTableField id="15" name="Acrobatisch junioren" tableColumnId="15"/>
      <queryTableField id="16" name="Acrobatisch aspiranten" tableColumnId="16"/>
      <queryTableField id="17" name="Opgeven vendeliers ind." tableColumnId="17"/>
      <queryTableField id="18" name="Acrob. senioren indiv." tableColumnId="18"/>
      <queryTableField id="19" name="Acrob. junioren indiv." tableColumnId="19"/>
      <queryTableField id="20" name="Acrob. aspiranten indiv." tableColumnId="20"/>
      <queryTableField id="21" name="Deelname hoofdkorps" tableColumnId="21"/>
      <queryTableField id="22" name="Groepen, teams, ensembles en duo's" tableColumnId="22"/>
      <queryTableField id="23" name="Aantal opgegeven majorettes" tableColumnId="23"/>
      <queryTableField id="24" name="Opgeven bielemannen" tableColumnId="24"/>
      <queryTableField id="25" name="Senioren" tableColumnId="25"/>
      <queryTableField id="26" name="Jong Volwassene" tableColumnId="26"/>
      <queryTableField id="27" name="Junioren" tableColumnId="27"/>
      <queryTableField id="28" name="Aspiranten" tableColumnId="28"/>
      <queryTableField id="29" name="Deelname marketentsters" tableColumnId="29"/>
      <queryTableField id="30" name="Aantal luchtgeweerschutters" tableColumnId="30"/>
      <queryTableField id="31" name="Aantal luchtpistoolschutters" tableColumnId="31"/>
      <queryTableField id="32" name="Aantal handboogschutters" tableColumnId="32"/>
      <queryTableField id="33" name="Aantal kruisboogschutters" tableColumnId="33"/>
      <queryTableField id="34" name="(Aantal jeugdkorpsen" tableColumnId="34"/>
      <queryTableField id="35" name="Totaal aantal deelnemers" tableColumnId="35"/>
      <queryTableField id="36" name="Waarvan aantal jeugd (t/m 15 jaar)" tableColumnId="36"/>
      <queryTableField id="37" name="Kanon etc." tableColumnId="37"/>
      <queryTableField id="38" name="Paarden en/of koetsen" tableColumnId="38"/>
      <queryTableField id="39" name="Toelichting/opmerkingen" tableColumnId="39"/>
      <queryTableField id="40" name="Inzending-ID" tableColumnId="40"/>
      <queryTableField id="41" name="Inzenddatum" tableColumnId="41"/>
      <queryTableField id="42" name="Date Updated" tableColumnId="42"/>
      <queryTableField id="43" name="Naam van het hoofdkorps" tableColumnId="43"/>
      <queryTableField id="44" name="Zal op treden als (hoofdkorps)" tableColumnId="44"/>
      <queryTableField id="45" name="Vorm van twee muziekwerken (hoofdkorps)" tableColumnId="45"/>
      <queryTableField id="46" name="Zal uitkomen in de: (hoofdkorps)" tableColumnId="46"/>
      <queryTableField id="47" name="Muziekwerk1 (hoofdkorps)" tableColumnId="47"/>
      <queryTableField id="48" name="Muziekwerk2 (hoofdkorps)" tableColumnId="48"/>
      <queryTableField id="49" name="Korps bestaat uit ... deelnemers (hoofdkorps)" tableColumnId="49"/>
      <queryTableField id="50" name="Wordt er gebruik gemaakt van mechanische muziek?" tableColumnId="50"/>
      <queryTableField id="51" name="Onderdelen" tableColumnId="51"/>
      <queryTableField id="52" name="Secties" tableColumnId="52"/>
      <queryTableField id="53" name="Leeftijdscategorie" tableColumnId="53"/>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9" xr16:uid="{1774D010-A1C6-4AFF-A232-696AEE801FDB}" autoFormatId="16" applyNumberFormats="0" applyBorderFormats="0" applyFontFormats="0" applyPatternFormats="0" applyAlignmentFormats="0" applyWidthHeightFormats="0">
  <queryTableRefresh nextId="239">
    <queryTableFields count="53">
      <queryTableField id="1" name="Kringdag" tableColumnId="1"/>
      <queryTableField id="114" name="Ver.nr." tableColumnId="2"/>
      <queryTableField id="3" name="Naam vereniging" tableColumnId="3"/>
      <queryTableField id="4" name="Delegatie" tableColumnId="4"/>
      <queryTableField id="115" name="Muziekkorps tijdens mars en defilé" tableColumnId="5"/>
      <queryTableField id="116" name="Deelname jeugdkoningschieten" tableColumnId="6"/>
      <queryTableField id="7" name="Maj. Senioren jureren bij mars" tableColumnId="7"/>
      <queryTableField id="8" name="Maj. Jeugd jureren bij mars" tableColumnId="8"/>
      <queryTableField id="9" name="Korps senioren" tableColumnId="9"/>
      <queryTableField id="106" name="Junioren korps 1" tableColumnId="10"/>
      <queryTableField id="107" name="Junioren korps 2" tableColumnId="11"/>
      <queryTableField id="108" name="Aspiranten korps 1" tableColumnId="26"/>
      <queryTableField id="109" name="Aspiranten korps 2" tableColumnId="30"/>
      <queryTableField id="12" name="Acrobatisch senioren" tableColumnId="12"/>
      <queryTableField id="13" name="Acrobatisch junioren" tableColumnId="13"/>
      <queryTableField id="14" name="Acrobatisch aspiranten" tableColumnId="14"/>
      <queryTableField id="117" name="Opgeven vendeliers ind." tableColumnId="15"/>
      <queryTableField id="118" name="Acrob. senioren indiv." tableColumnId="16"/>
      <queryTableField id="119" name="Acrob. junioren indiv." tableColumnId="17"/>
      <queryTableField id="120" name="Acrob. aspiranten indiv." tableColumnId="18"/>
      <queryTableField id="121" name="Deelname hoofdkorps" tableColumnId="19"/>
      <queryTableField id="74" name="Groepen, teams, ensembles en duo's" tableColumnId="31"/>
      <queryTableField id="70" name="Aantal opgegeven majorettes" tableColumnId="70"/>
      <queryTableField id="122" name="Opgeven bielemannen" tableColumnId="20"/>
      <queryTableField id="27" name="Senioren" tableColumnId="27"/>
      <queryTableField id="75" name="Jong volwassene" tableColumnId="32"/>
      <queryTableField id="28" name="Junioren" tableColumnId="28"/>
      <queryTableField id="29" name="Aspiranten" tableColumnId="29"/>
      <queryTableField id="123" name="Deelname marketentsters" tableColumnId="21"/>
      <queryTableField id="80" name="Aantal luchtgeweerschutters" tableColumnId="42"/>
      <queryTableField id="81" name="Aantal luchtpistoolschutters" tableColumnId="43"/>
      <queryTableField id="82" name="Aantal handboogschutters" tableColumnId="44"/>
      <queryTableField id="83" name="Aantal kruisboogschutters" tableColumnId="71"/>
      <queryTableField id="124" name="(Aantal jeugdkorpsen" tableColumnId="22"/>
      <queryTableField id="45" name="Totaal aantal deelnemers" tableColumnId="45"/>
      <queryTableField id="46" name="Waarvan aantal jeugd (t/m 15 jaar)" tableColumnId="46"/>
      <queryTableField id="47" name="Kanon etc." tableColumnId="47"/>
      <queryTableField id="48" name="Paarden en/of koetsen" tableColumnId="48"/>
      <queryTableField id="49" name="Toelichting/opmerkingen" tableColumnId="49"/>
      <queryTableField id="50" name="Inzending-ID" tableColumnId="50"/>
      <queryTableField id="51" name="Inzenddatum" tableColumnId="51"/>
      <queryTableField id="87" name="Date Updated" tableColumnId="75"/>
      <queryTableField id="52" name="Naam van het hoofdkorps" tableColumnId="52"/>
      <queryTableField id="53" name="Zal op treden als (hoofdkorps)" tableColumnId="53"/>
      <queryTableField id="54" name="Vorm van twee muziekwerken (hoofdkorps)" tableColumnId="54"/>
      <queryTableField id="55" name="Zal uitkomen in de: (hoofdkorps)" tableColumnId="55"/>
      <queryTableField id="56" name="Muziekwerk1 (hoofdkorps)" tableColumnId="56"/>
      <queryTableField id="57" name="Muziekwerk2 (hoofdkorps)" tableColumnId="57"/>
      <queryTableField id="58" name="Korps bestaat uit ... deelnemers (hoofdkorps)" tableColumnId="58"/>
      <queryTableField id="125" name="Wordt er gebruik gemaakt van mechanische muziek?" tableColumnId="23"/>
      <queryTableField id="66" name="Onderdelen" tableColumnId="66"/>
      <queryTableField id="67" name="Secties" tableColumnId="67"/>
      <queryTableField id="68" name="Leeftijdscategorie" tableColumnId="68"/>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connectionId="4" xr16:uid="{0C2B39FD-CD34-4C45-8EFD-FD45938D9BB9}" autoFormatId="16" applyNumberFormats="0" applyBorderFormats="0" applyFontFormats="0" applyPatternFormats="0" applyAlignmentFormats="0" applyWidthHeightFormats="0">
  <queryTableRefresh nextId="239">
    <queryTableFields count="53">
      <queryTableField id="1" name="Kringdag" tableColumnId="1"/>
      <queryTableField id="114" name="Ver.nr." tableColumnId="2"/>
      <queryTableField id="3" name="Naam vereniging" tableColumnId="3"/>
      <queryTableField id="4" name="Delegatie" tableColumnId="4"/>
      <queryTableField id="115" name="Muziekkorps tijdens mars en defilé" tableColumnId="5"/>
      <queryTableField id="116" name="Deelname jeugdkoningschieten" tableColumnId="6"/>
      <queryTableField id="7" name="Maj. Senioren jureren bij mars" tableColumnId="7"/>
      <queryTableField id="8" name="Maj. Jeugd jureren bij mars" tableColumnId="8"/>
      <queryTableField id="9" name="Korps senioren" tableColumnId="9"/>
      <queryTableField id="106" name="Junioren korps 1" tableColumnId="10"/>
      <queryTableField id="107" name="Junioren korps 2" tableColumnId="11"/>
      <queryTableField id="108" name="Aspiranten korps 1" tableColumnId="26"/>
      <queryTableField id="109" name="Aspiranten korps 2" tableColumnId="30"/>
      <queryTableField id="12" name="Acrobatisch senioren" tableColumnId="12"/>
      <queryTableField id="13" name="Acrobatisch junioren" tableColumnId="13"/>
      <queryTableField id="14" name="Acrobatisch aspiranten" tableColumnId="14"/>
      <queryTableField id="117" name="Opgeven vendeliers ind." tableColumnId="15"/>
      <queryTableField id="118" name="Acrob. senioren indiv." tableColumnId="16"/>
      <queryTableField id="119" name="Acrob. junioren indiv." tableColumnId="17"/>
      <queryTableField id="120" name="Acrob. aspiranten indiv." tableColumnId="18"/>
      <queryTableField id="121" name="Deelname hoofdkorps" tableColumnId="19"/>
      <queryTableField id="74" name="Groepen, teams, ensembles en duo's" tableColumnId="31"/>
      <queryTableField id="70" name="Aantal opgegeven majorettes" tableColumnId="70"/>
      <queryTableField id="122" name="Opgeven bielemannen" tableColumnId="20"/>
      <queryTableField id="27" name="Senioren" tableColumnId="27"/>
      <queryTableField id="75" name="Jong volwassene" tableColumnId="32"/>
      <queryTableField id="28" name="Junioren" tableColumnId="28"/>
      <queryTableField id="29" name="Aspiranten" tableColumnId="29"/>
      <queryTableField id="123" name="Deelname marketentsters" tableColumnId="21"/>
      <queryTableField id="80" name="Aantal luchtgeweerschutters" tableColumnId="42"/>
      <queryTableField id="81" name="Aantal luchtpistoolschutters" tableColumnId="43"/>
      <queryTableField id="82" name="Aantal handboogschutters" tableColumnId="44"/>
      <queryTableField id="83" name="Aantal kruisboogschutters" tableColumnId="71"/>
      <queryTableField id="124" name="(Aantal jeugdkorpsen" tableColumnId="22"/>
      <queryTableField id="45" name="Totaal aantal deelnemers" tableColumnId="45"/>
      <queryTableField id="46" name="Waarvan aantal jeugd (t/m 15 jaar)" tableColumnId="46"/>
      <queryTableField id="47" name="Kanon etc." tableColumnId="47"/>
      <queryTableField id="48" name="Paarden en/of koetsen" tableColumnId="48"/>
      <queryTableField id="49" name="Toelichting/opmerkingen" tableColumnId="49"/>
      <queryTableField id="50" name="Inzending-ID" tableColumnId="50"/>
      <queryTableField id="51" name="Inzenddatum" tableColumnId="51"/>
      <queryTableField id="87" name="Date Updated" tableColumnId="75"/>
      <queryTableField id="52" name="Naam van het hoofdkorps" tableColumnId="52"/>
      <queryTableField id="53" name="Zal op treden als (hoofdkorps)" tableColumnId="53"/>
      <queryTableField id="54" name="Vorm van twee muziekwerken (hoofdkorps)" tableColumnId="54"/>
      <queryTableField id="55" name="Zal uitkomen in de: (hoofdkorps)" tableColumnId="55"/>
      <queryTableField id="56" name="Muziekwerk1 (hoofdkorps)" tableColumnId="56"/>
      <queryTableField id="57" name="Muziekwerk2 (hoofdkorps)" tableColumnId="57"/>
      <queryTableField id="58" name="Korps bestaat uit ... deelnemers (hoofdkorps)" tableColumnId="58"/>
      <queryTableField id="125" name="Wordt er gebruik gemaakt van mechanische muziek?" tableColumnId="23"/>
      <queryTableField id="66" name="Onderdelen" tableColumnId="66"/>
      <queryTableField id="67" name="Secties" tableColumnId="67"/>
      <queryTableField id="68" name="Leeftijdscategorie" tableColumnId="68"/>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1" connectionId="5" xr16:uid="{2E8E00EF-77DF-4B46-9EE6-830254D7A034}" autoFormatId="16" applyNumberFormats="0" applyBorderFormats="0" applyFontFormats="0" applyPatternFormats="0" applyAlignmentFormats="0" applyWidthHeightFormats="0">
  <queryTableRefresh nextId="160">
    <queryTableFields count="20">
      <queryTableField id="1" name="Inzending-ID" tableColumnId="1"/>
      <queryTableField id="102" name="Inzenddatum" tableColumnId="102"/>
      <queryTableField id="2" name="GKVI" tableColumnId="2"/>
      <queryTableField id="4" name="Verenigingsnummer" tableColumnId="4"/>
      <queryTableField id="5" name="Naam vereniging" tableColumnId="5"/>
      <queryTableField id="89" name="Korps klassiek senioren" tableColumnId="89"/>
      <queryTableField id="90" name="Korps 1 klassiek junioren" tableColumnId="90"/>
      <queryTableField id="91" name="Korps 2 klassiek junioren" tableColumnId="91"/>
      <queryTableField id="92" name="Korps 1 klassiek aspiranten" tableColumnId="92"/>
      <queryTableField id="93" name="Korps 2 klassiek aspiranten" tableColumnId="93"/>
      <queryTableField id="94" name="Korps acrob. senioren" tableColumnId="94"/>
      <queryTableField id="95" name="Korps acrob. junioren" tableColumnId="95"/>
      <queryTableField id="96" name="Korps acrob. aspiranten" tableColumnId="96"/>
      <queryTableField id="97" name="Acrob. senioren indiv." tableColumnId="97"/>
      <queryTableField id="98" name="Acrob. junioren indiv." tableColumnId="98"/>
      <queryTableField id="99" name="Acrob. aspiranten indiv." tableColumnId="99"/>
      <queryTableField id="100" name="Aantal deelnemers" tableColumnId="100"/>
      <queryTableField id="101" name="Hiervan is aspirant" tableColumnId="101"/>
      <queryTableField id="103" name="Opmerkingen" tableColumnId="103"/>
      <queryTableField id="104" name="Date Updated" tableColumnId="104"/>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2" connectionId="3" xr16:uid="{77D2631A-4410-2543-8771-EA0D3739FB55}" autoFormatId="16" applyNumberFormats="0" applyBorderFormats="0" applyFontFormats="0" applyPatternFormats="0" applyAlignmentFormats="0" applyWidthHeightFormats="0">
  <queryTableRefresh nextId="541">
    <queryTableFields count="11">
      <queryTableField id="303" name="BIEL" tableColumnId="303"/>
      <queryTableField id="539" name="Verenigingsnummer" tableColumnId="60"/>
      <queryTableField id="305" name="Naam vereniging" tableColumnId="305"/>
      <queryTableField id="524" name="Senioren" tableColumnId="56"/>
      <queryTableField id="527" name="Jong Volwassene" tableColumnId="59"/>
      <queryTableField id="525" name="Junioren" tableColumnId="57"/>
      <queryTableField id="526" name="Aspiranten" tableColumnId="58"/>
      <queryTableField id="461" name="Opmerkingen/toelichting" tableColumnId="461"/>
      <queryTableField id="301" name="Inzending-ID" tableColumnId="301"/>
      <queryTableField id="302" name="Inzenddatum" tableColumnId="302"/>
      <queryTableField id="463" name="Date Updated" tableColumnId="463"/>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BEF4B27-7F6D-6E4C-BB79-6B256859A82D}" name="Kringdagen_" displayName="Kringdagen_" ref="A6:BA10" tableType="queryTable" totalsRowCount="1" headerRowDxfId="425" headerRowCellStyle="Goed">
  <autoFilter ref="A6:BA9" xr:uid="{2BEF4B27-7F6D-6E4C-BB79-6B256859A82D}"/>
  <tableColumns count="53">
    <tableColumn id="1" xr3:uid="{2B0DE392-412F-4949-B4E4-B87999873595}" uniqueName="1" name="Kringdag" totalsRowLabel="Totaal" queryTableFieldId="1" dataDxfId="424"/>
    <tableColumn id="2" xr3:uid="{0A678D37-FD51-284E-9D1B-5F4C1A01BC5C}" uniqueName="2" name="Ver.nr." queryTableFieldId="2" dataDxfId="423"/>
    <tableColumn id="3" xr3:uid="{BC6E819B-4BD3-0341-8E71-F4122EA170B5}" uniqueName="3" name="Naam vereniging" totalsRowFunction="custom" queryTableFieldId="3" dataDxfId="422">
      <totalsRowFormula>SUBTOTAL(103,KDA_[Naam vereniging])</totalsRowFormula>
    </tableColumn>
    <tableColumn id="4" xr3:uid="{9232C4CE-ACE6-F84B-9825-66F2FA042B40}" uniqueName="4" name="Delegatie" totalsRowFunction="custom" queryTableFieldId="4" dataDxfId="421" totalsRowDxfId="3">
      <totalsRowFormula>COUNTIF(Kringdagen_[Delegatie],"x")</totalsRowFormula>
    </tableColumn>
    <tableColumn id="5" xr3:uid="{B2BFE312-F76A-C043-B1C3-8D8ABBF247DF}" uniqueName="5" name="Muziekkorps tijdens mars en defilé" totalsRowFunction="custom" queryTableFieldId="5" dataDxfId="420" totalsRowDxfId="4">
      <totalsRowFormula>COUNTIF(Kringdagen_[Muziekkorps tijdens mars en defilé],"x")</totalsRowFormula>
    </tableColumn>
    <tableColumn id="6" xr3:uid="{14146C0D-2568-2149-852A-2D40FE55ED7F}" uniqueName="6" name="Deelname jeugdkoningschieten" totalsRowFunction="custom" queryTableFieldId="6" dataDxfId="419" totalsRowDxfId="5">
      <totalsRowFormula>COUNTIF(Kringdagen_[Deelname jeugdkoningschieten],"x")</totalsRowFormula>
    </tableColumn>
    <tableColumn id="7" xr3:uid="{66A6B64F-0A76-D042-98F5-52765633A1EC}" uniqueName="7" name="Maj. Senioren jureren bij mars" totalsRowFunction="custom" queryTableFieldId="7" dataDxfId="418" totalsRowDxfId="6">
      <totalsRowFormula>COUNTIF(Kringdagen_[Maj. Senioren jureren bij mars],"x")</totalsRowFormula>
    </tableColumn>
    <tableColumn id="8" xr3:uid="{841953DC-0DB4-3F4A-B279-A889361AA542}" uniqueName="8" name="Maj. Jeugd jureren bij mars" totalsRowFunction="custom" queryTableFieldId="8" dataDxfId="417" totalsRowDxfId="7">
      <totalsRowFormula>COUNTIF(Kringdagen_[Maj. Jeugd jureren bij mars],"x")</totalsRowFormula>
    </tableColumn>
    <tableColumn id="9" xr3:uid="{EC6C2E16-4C66-E14A-AD03-E2E2828FF568}" uniqueName="9" name="Korps senioren" totalsRowFunction="sum" queryTableFieldId="9" totalsRowDxfId="8"/>
    <tableColumn id="10" xr3:uid="{6EB1DE0F-CC75-F14C-96DF-3F7E8AD3B612}" uniqueName="10" name="Junioren korps 1" totalsRowFunction="sum" queryTableFieldId="10" totalsRowDxfId="9"/>
    <tableColumn id="11" xr3:uid="{B7127E1C-FE2D-0341-AA60-6BFDAB0C23C4}" uniqueName="11" name="Junioren korps 2" totalsRowFunction="sum" queryTableFieldId="11" totalsRowDxfId="10"/>
    <tableColumn id="12" xr3:uid="{16323A44-212E-0E43-BB54-844991151D78}" uniqueName="12" name="Aspiranten korps 1" totalsRowFunction="sum" queryTableFieldId="12" totalsRowDxfId="11"/>
    <tableColumn id="13" xr3:uid="{64CEF4EB-B175-0B41-9EEF-E1D6D1D69884}" uniqueName="13" name="Aspiranten korps 2" totalsRowFunction="sum" queryTableFieldId="13" totalsRowDxfId="12"/>
    <tableColumn id="14" xr3:uid="{D1270DBF-43FF-9643-B1C4-1E8ABE5C7B28}" uniqueName="14" name="Acrobatisch senioren" totalsRowFunction="sum" queryTableFieldId="14" totalsRowDxfId="13"/>
    <tableColumn id="15" xr3:uid="{201419B3-3EDE-1044-BCCE-457EA5E572FA}" uniqueName="15" name="Acrobatisch junioren" totalsRowFunction="sum" queryTableFieldId="15" totalsRowDxfId="14"/>
    <tableColumn id="16" xr3:uid="{3DC2D47E-57FA-4644-B38F-911C5D4A4CB6}" uniqueName="16" name="Acrobatisch aspiranten" totalsRowFunction="sum" queryTableFieldId="16" totalsRowDxfId="15"/>
    <tableColumn id="17" xr3:uid="{1AFF0D7A-6BCF-6940-A664-71EDEB588F92}" uniqueName="17" name="Opgeven vendeliers ind." totalsRowFunction="sum" queryTableFieldId="17"/>
    <tableColumn id="18" xr3:uid="{CFA9B3FA-63A7-984F-AB17-366BE8FD70C3}" uniqueName="18" name="Acrob. senioren indiv." totalsRowFunction="sum" queryTableFieldId="18"/>
    <tableColumn id="19" xr3:uid="{FDC5E9C0-0324-3D46-B07E-AA368CFF09E4}" uniqueName="19" name="Acrob. junioren indiv." totalsRowFunction="sum" queryTableFieldId="19"/>
    <tableColumn id="20" xr3:uid="{F830DB36-3595-9946-A4E6-35BB75A369E1}" uniqueName="20" name="Acrob. aspiranten indiv." totalsRowFunction="sum" queryTableFieldId="20"/>
    <tableColumn id="21" xr3:uid="{C31E5AFB-07B3-D145-90A4-1522A7C48810}" uniqueName="21" name="Deelname hoofdkorps" totalsRowFunction="custom" queryTableFieldId="21" dataDxfId="416" totalsRowDxfId="16">
      <totalsRowFormula>COUNTIF(Kringdagen_[Deelname hoofdkorps],"x")</totalsRowFormula>
    </tableColumn>
    <tableColumn id="22" xr3:uid="{92718748-913F-7B48-903F-0F2700F65E1A}" uniqueName="22" name="Groepen, teams, ensembles en duo's" totalsRowFunction="sum" queryTableFieldId="22" totalsRowDxfId="17"/>
    <tableColumn id="23" xr3:uid="{ADE8080E-A4C0-B34B-BE21-5E51E9CED3E2}" uniqueName="23" name="Aantal opgegeven majorettes" totalsRowFunction="sum" queryTableFieldId="23" totalsRowDxfId="18"/>
    <tableColumn id="24" xr3:uid="{05DE5974-3D3B-0E40-B253-B162F5FB7E01}" uniqueName="24" name="Opgeven bielemannen" totalsRowFunction="sum" queryTableFieldId="24"/>
    <tableColumn id="25" xr3:uid="{B8FDB1AC-F991-7447-83BC-CEE5302ECB24}" uniqueName="25" name="Senioren" totalsRowFunction="sum" queryTableFieldId="25" totalsRowDxfId="19"/>
    <tableColumn id="26" xr3:uid="{00DE2BD5-D903-524F-98B0-28C2CEC451D7}" uniqueName="26" name="Jong Volwassene" totalsRowFunction="sum" queryTableFieldId="26" totalsRowDxfId="20"/>
    <tableColumn id="27" xr3:uid="{05967965-E547-574E-8E7C-C8F1DE24C335}" uniqueName="27" name="Junioren" totalsRowFunction="sum" queryTableFieldId="27" totalsRowDxfId="21"/>
    <tableColumn id="28" xr3:uid="{A5E79377-0044-A845-A39F-292916E8A178}" uniqueName="28" name="Aspiranten" totalsRowFunction="sum" queryTableFieldId="28" totalsRowDxfId="22"/>
    <tableColumn id="29" xr3:uid="{C9A12F1A-AF59-A04C-BB54-A5835F7F3390}" uniqueName="29" name="Deelname marketentsters" totalsRowFunction="custom" queryTableFieldId="29" dataDxfId="415" totalsRowDxfId="23">
      <totalsRowFormula>COUNTIF(Kringdagen_[Deelname marketentsters],"x")</totalsRowFormula>
    </tableColumn>
    <tableColumn id="30" xr3:uid="{43C7BB5B-60FA-D24F-A262-50623C340E4E}" uniqueName="30" name="Aantal luchtgeweerschutters" totalsRowFunction="sum" queryTableFieldId="30"/>
    <tableColumn id="31" xr3:uid="{0D96D5DE-F2A1-1F40-85C1-744E47B26A7C}" uniqueName="31" name="Aantal luchtpistoolschutters" totalsRowFunction="sum" queryTableFieldId="31" totalsRowDxfId="24"/>
    <tableColumn id="32" xr3:uid="{0709EE53-AC4D-A84D-ACA3-C0A4CF3A9C2C}" uniqueName="32" name="Aantal handboogschutters" totalsRowFunction="sum" queryTableFieldId="32"/>
    <tableColumn id="33" xr3:uid="{48DEC26B-A0B9-844A-8F2D-A54E2A92E45B}" uniqueName="33" name="Aantal kruisboogschutters" totalsRowFunction="sum" queryTableFieldId="33" totalsRowDxfId="25"/>
    <tableColumn id="34" xr3:uid="{318C4C29-C5D4-E849-A96E-44700B9DAC1C}" uniqueName="34" name="(Aantal jeugdkorpsen" totalsRowFunction="sum" queryTableFieldId="34"/>
    <tableColumn id="35" xr3:uid="{A892A41C-F07B-5749-8191-4E66D6730E3F}" uniqueName="35" name="Totaal aantal deelnemers" totalsRowFunction="sum" queryTableFieldId="35" totalsRowDxfId="26"/>
    <tableColumn id="36" xr3:uid="{E7D4D8CE-2C9B-D145-B35D-A2BC2B12DFCA}" uniqueName="36" name="Waarvan aantal jeugd (t/m 15 jaar)" totalsRowFunction="sum" queryTableFieldId="36" totalsRowDxfId="27"/>
    <tableColumn id="37" xr3:uid="{B41A6BC4-B0CF-834A-840D-6E6C264760A7}" uniqueName="37" name="Kanon etc." totalsRowFunction="custom" queryTableFieldId="37" dataDxfId="414" totalsRowDxfId="28">
      <totalsRowFormula>COUNTIF(Kringdagen_[Kanon etc.],"x")</totalsRowFormula>
    </tableColumn>
    <tableColumn id="38" xr3:uid="{09DC78AA-EA87-5848-852C-5DD36F3AEEAE}" uniqueName="38" name="Paarden en/of koetsen" totalsRowFunction="custom" queryTableFieldId="38" dataDxfId="413" totalsRowDxfId="29">
      <totalsRowFormula>COUNTIF(Kringdagen_[Paarden en/of koetsen],"x")</totalsRowFormula>
    </tableColumn>
    <tableColumn id="39" xr3:uid="{DAC7F8C5-3768-3646-A74F-45934111CC7A}" uniqueName="39" name="Toelichting/opmerkingen" queryTableFieldId="39" dataDxfId="412" totalsRowDxfId="30"/>
    <tableColumn id="40" xr3:uid="{508206D0-F2F1-3D4D-8190-D5718FC0CC2F}" uniqueName="40" name="Inzending-ID" queryTableFieldId="40" dataDxfId="411" totalsRowDxfId="31"/>
    <tableColumn id="41" xr3:uid="{DF58AEDA-60F3-3248-A9B2-1BC0964C01F4}" uniqueName="41" name="Inzenddatum" queryTableFieldId="41" totalsRowDxfId="32"/>
    <tableColumn id="42" xr3:uid="{CCF91740-78D3-8246-B5EC-EF7495C78FFE}" uniqueName="42" name="Date Updated" queryTableFieldId="42" totalsRowDxfId="33"/>
    <tableColumn id="43" xr3:uid="{B0661650-E741-CA45-AABE-9966FACA92F7}" uniqueName="43" name="Naam van het hoofdkorps" queryTableFieldId="43" dataDxfId="410" totalsRowDxfId="34"/>
    <tableColumn id="44" xr3:uid="{E15758B3-3FF4-8A43-A5FA-768F7A90D912}" uniqueName="44" name="Zal op treden als (hoofdkorps)" queryTableFieldId="44" dataDxfId="409" totalsRowDxfId="35"/>
    <tableColumn id="45" xr3:uid="{448AA543-6F1E-904C-BC7B-C9C4A9035D35}" uniqueName="45" name="Vorm van twee muziekwerken (hoofdkorps)" queryTableFieldId="45" dataDxfId="408" totalsRowDxfId="36"/>
    <tableColumn id="46" xr3:uid="{2F58B5D0-AA5A-F74D-9B2E-D5236E1913EB}" uniqueName="46" name="Zal uitkomen in de: (hoofdkorps)" queryTableFieldId="46" dataDxfId="407" totalsRowDxfId="37"/>
    <tableColumn id="47" xr3:uid="{203F5F88-611B-0F48-90FF-EEA02A9FE7EB}" uniqueName="47" name="Muziekwerk1 (hoofdkorps)" queryTableFieldId="47" dataDxfId="406" totalsRowDxfId="38"/>
    <tableColumn id="48" xr3:uid="{7173442D-23E1-3B48-B847-93596EAA7F90}" uniqueName="48" name="Muziekwerk2 (hoofdkorps)" queryTableFieldId="48" dataDxfId="405" totalsRowDxfId="39"/>
    <tableColumn id="49" xr3:uid="{3C2BD45A-5288-6146-8FBC-0735C0C436DC}" uniqueName="49" name="Korps bestaat uit ... deelnemers (hoofdkorps)" totalsRowFunction="sum" queryTableFieldId="49" totalsRowDxfId="40"/>
    <tableColumn id="50" xr3:uid="{66D67AC7-AE34-FA40-A5B4-F00524A5FBFE}" uniqueName="50" name="Wordt er gebruik gemaakt van mechanische muziek?" queryTableFieldId="50" dataDxfId="404"/>
    <tableColumn id="51" xr3:uid="{0125C46F-3449-6446-9BAE-B98EEECB91FB}" uniqueName="51" name="Onderdelen" queryTableFieldId="51" dataDxfId="403" totalsRowDxfId="41"/>
    <tableColumn id="52" xr3:uid="{42B7A06E-81C9-C442-9454-30197409DC16}" uniqueName="52" name="Secties" queryTableFieldId="52" dataDxfId="402" totalsRowDxfId="42"/>
    <tableColumn id="53" xr3:uid="{6E483FBA-93F9-CB4B-BE8A-BBB034C4AE73}" uniqueName="53" name="Leeftijdscategorie" queryTableFieldId="53" dataDxfId="401" totalsRowDxfId="43"/>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0B7CFD6-A6FB-B444-A3B3-A2D0051EED94}" name="KDM" displayName="KDM" ref="A6:BA8" tableType="queryTable" insertRow="1" totalsRowCount="1" headerRowDxfId="400" headerRowCellStyle="Goed">
  <autoFilter ref="A6:BA7" xr:uid="{F0B7CFD6-A6FB-B444-A3B3-A2D0051EED94}"/>
  <tableColumns count="53">
    <tableColumn id="5" xr3:uid="{5EFE727F-9553-8D41-A6EC-6E90350533A8}" uniqueName="5" name="Kringdag" totalsRowLabel="Totaal" queryTableFieldId="5"/>
    <tableColumn id="30" xr3:uid="{2BC4B32B-C077-9344-8C8F-CF05D11ADAB5}" uniqueName="30" name="Ver.nr." queryTableFieldId="1004"/>
    <tableColumn id="27" xr3:uid="{B6E1B8D0-5EA1-724F-A766-2B46324E3E8B}" uniqueName="27" name="Naam vereniging" totalsRowFunction="count" queryTableFieldId="27"/>
    <tableColumn id="23" xr3:uid="{D06120C0-1A52-CD4F-8254-7F41D0AC58F6}" uniqueName="23" name="Delegatie" totalsRowFunction="custom" queryTableFieldId="958">
      <totalsRowFormula>COUNTIF(KDM[Delegatie],"x")</totalsRowFormula>
    </tableColumn>
    <tableColumn id="31" xr3:uid="{088129A7-2E72-634B-9FF7-FD4E328C12A9}" uniqueName="31" name="Muziekkorps tijdens mars en defilé" totalsRowFunction="custom" queryTableFieldId="31" totalsRowDxfId="262">
      <totalsRowFormula>COUNTIF(KDM[Muziekkorps tijdens mars en defilé],"x")</totalsRowFormula>
    </tableColumn>
    <tableColumn id="33" xr3:uid="{625D98C8-4D4F-B349-B1FF-064607268536}" uniqueName="33" name="Deelname jeugdkoningschieten" totalsRowFunction="custom" queryTableFieldId="33" totalsRowDxfId="263">
      <totalsRowFormula>COUNTIF(KDM[Deelname jeugdkoningschieten],"x")</totalsRowFormula>
    </tableColumn>
    <tableColumn id="4" xr3:uid="{BDC16792-8545-3B4F-8B84-4BE71F3B8D7D}" uniqueName="4" name="Maj. Senioren jureren bij mars" totalsRowFunction="custom" queryTableFieldId="924" totalsRowDxfId="264">
      <totalsRowFormula>COUNTIF(KDM[Maj. Senioren jureren bij mars],"x")</totalsRowFormula>
    </tableColumn>
    <tableColumn id="7" xr3:uid="{0E94A373-D120-8942-984A-588C49BC117B}" uniqueName="7" name="Maj. Jeugd jureren bij mars" totalsRowFunction="custom" queryTableFieldId="925" totalsRowDxfId="265">
      <totalsRowFormula>COUNTIF(KDM[Maj. Jeugd jureren bij mars], "x")</totalsRowFormula>
    </tableColumn>
    <tableColumn id="8" xr3:uid="{7C765EED-6E99-6E44-8B2E-96C84C1319E9}" uniqueName="8" name="Korps senioren" totalsRowFunction="sum" queryTableFieldId="926"/>
    <tableColumn id="9" xr3:uid="{499AAECC-AC0C-8240-9532-9210D415264A}" uniqueName="9" name="Junioren korps 1" totalsRowFunction="sum" queryTableFieldId="927"/>
    <tableColumn id="10" xr3:uid="{292FF1CA-7246-A949-A2F3-C835B08D13E6}" uniqueName="10" name="Junioren korps 2" totalsRowFunction="sum" queryTableFieldId="928"/>
    <tableColumn id="11" xr3:uid="{80BBE633-B8A2-1643-8A59-5FF47AFA4427}" uniqueName="11" name="Aspiranten korps 1" totalsRowFunction="sum" queryTableFieldId="929"/>
    <tableColumn id="12" xr3:uid="{946D1169-1E4B-704B-9B8A-6C011CFC4E17}" uniqueName="12" name="Aspiranten korps 2" totalsRowFunction="sum" queryTableFieldId="930"/>
    <tableColumn id="13" xr3:uid="{2E0D69D4-78F7-6047-9D7E-D0F281295E5D}" uniqueName="13" name="Acrobatisch senioren" totalsRowFunction="sum" queryTableFieldId="931"/>
    <tableColumn id="14" xr3:uid="{A24836CF-D353-984A-939F-96BD33609662}" uniqueName="14" name="Acrobatisch junioren" totalsRowFunction="sum" queryTableFieldId="932"/>
    <tableColumn id="15" xr3:uid="{BFC3832B-5B5F-6840-9F5D-753758AD9DA6}" uniqueName="15" name="Acrobatisch aspiranten" totalsRowFunction="sum" queryTableFieldId="933"/>
    <tableColumn id="16" xr3:uid="{AA8CE63E-8135-134A-A0DD-849FE53FB472}" uniqueName="16" name="Opgeven vendeliers ind." totalsRowFunction="sum" queryTableFieldId="934"/>
    <tableColumn id="607" xr3:uid="{C45FC54F-AE1B-A24B-B354-B190B7FBDDDA}" uniqueName="607" name="Acrob. senioren indiv." totalsRowFunction="sum" queryTableFieldId="607"/>
    <tableColumn id="608" xr3:uid="{D685E59B-73DD-D547-AFEB-4B86213DFDE2}" uniqueName="608" name="Acrob. junioren indiv." totalsRowFunction="sum" queryTableFieldId="608"/>
    <tableColumn id="609" xr3:uid="{EAAC1EAB-697C-6D4C-A1C8-60224F435E22}" uniqueName="609" name="Acrob. aspiranten indiv." totalsRowFunction="sum" queryTableFieldId="609"/>
    <tableColumn id="145" xr3:uid="{1BD11674-3606-264C-AE37-821A3D1DF80F}" uniqueName="145" name="Deelname hoofdkorps" totalsRowFunction="custom" queryTableFieldId="145" totalsRowDxfId="266">
      <totalsRowFormula>COUNTIF(KDM[Deelname hoofdkorps], "x")</totalsRowFormula>
    </tableColumn>
    <tableColumn id="18" xr3:uid="{25334551-94E0-E847-960D-DF36507F9989}" uniqueName="18" name="Groepen, teams, ensembles en duo's" totalsRowFunction="sum" queryTableFieldId="936"/>
    <tableColumn id="24" xr3:uid="{E5360D65-8ABD-BF46-A62D-029578A979CA}" uniqueName="24" name="Aantal opgegeven majorettes" totalsRowFunction="sum" queryTableFieldId="959"/>
    <tableColumn id="17" xr3:uid="{405ED8FC-24B2-F04D-B81A-E150844DC4F2}" uniqueName="17" name="Opgeven bielemannen" totalsRowFunction="sum" queryTableFieldId="935"/>
    <tableColumn id="670" xr3:uid="{29F7251D-C75E-6745-9D38-015CE6E9B59A}" uniqueName="670" name="Senioren" totalsRowFunction="sum" queryTableFieldId="670"/>
    <tableColumn id="671" xr3:uid="{FAFC8897-29B9-AC4B-9E23-68ED890433D1}" uniqueName="671" name="Jong Volwassene" totalsRowFunction="sum" queryTableFieldId="671"/>
    <tableColumn id="672" xr3:uid="{F892C7F3-E9C2-D24D-9524-571486254EBD}" uniqueName="672" name="Junioren" totalsRowFunction="sum" queryTableFieldId="672"/>
    <tableColumn id="673" xr3:uid="{C100B334-D267-4142-94B3-9C6BFE71C865}" uniqueName="673" name="Aspiranten" totalsRowFunction="sum" queryTableFieldId="673"/>
    <tableColumn id="41" xr3:uid="{DE312B1E-B1A0-1E4A-A3A8-9EB57B894C29}" uniqueName="41" name="Deelname marketentsters" queryTableFieldId="41"/>
    <tableColumn id="518" xr3:uid="{3304F250-D370-5A4D-9AAB-04D88EC3516D}" uniqueName="518" name="Aantal luchtgeweerschutters" totalsRowFunction="sum" queryTableFieldId="518"/>
    <tableColumn id="519" xr3:uid="{EBA9A45B-85E7-BD4C-B23D-6ED6017E35E3}" uniqueName="519" name="Aantal luchtpistoolschutters" totalsRowFunction="sum" queryTableFieldId="519"/>
    <tableColumn id="520" xr3:uid="{43D1C4F5-C860-F140-A0BE-052B980BEC93}" uniqueName="520" name="Aantal handboogschutters" totalsRowFunction="sum" queryTableFieldId="520"/>
    <tableColumn id="521" xr3:uid="{93C217C3-826C-454F-9C49-D13EC221818D}" uniqueName="521" name="Aantal kruisboogschutters" totalsRowFunction="sum" queryTableFieldId="521"/>
    <tableColumn id="25" xr3:uid="{2F5F7D40-E9D4-9A4F-B934-9910CC9DB957}" uniqueName="25" name="(Aantal jeugdkorpsen" totalsRowFunction="sum" queryTableFieldId="960"/>
    <tableColumn id="559" xr3:uid="{786226BB-95E3-734F-8E0F-B3778C1423E3}" uniqueName="559" name="Totaal aantal deelnemers" totalsRowFunction="sum" queryTableFieldId="559"/>
    <tableColumn id="560" xr3:uid="{124EEF47-0C9A-3844-AF8D-08A8CFB2DB5F}" uniqueName="560" name="Waarvan aantal jeugd (t/m 15 jaar)" totalsRowFunction="sum" queryTableFieldId="560"/>
    <tableColumn id="28" xr3:uid="{637FE9F9-8571-A94B-9032-0B778B0DB565}" uniqueName="28" name="Kanon etc." queryTableFieldId="961"/>
    <tableColumn id="29" xr3:uid="{85ABE1E0-EC52-7F49-AC77-202BEEF070A6}" uniqueName="29" name="Paarden en/of koetsen" queryTableFieldId="962"/>
    <tableColumn id="563" xr3:uid="{D9D5C034-C51B-C94D-81C6-F5769E62C5CC}" uniqueName="563" name="Toelichting/opmerkingen" queryTableFieldId="563"/>
    <tableColumn id="1" xr3:uid="{86A601A6-BCDB-1E47-8853-16BA267A32AE}" uniqueName="1" name="Inzending-ID" queryTableFieldId="1"/>
    <tableColumn id="2" xr3:uid="{3EF35081-038E-7842-A7EB-7CA8FF2C5936}" uniqueName="2" name="Inzenddatum" queryTableFieldId="2"/>
    <tableColumn id="3" xr3:uid="{93D98E57-C19F-2547-804F-14D6B52FB846}" uniqueName="3" name="Date Updated" queryTableFieldId="3"/>
    <tableColumn id="147" xr3:uid="{2881D365-9AAB-D942-8B97-C76B54ABA67B}" uniqueName="147" name="Naam van het hoofdkorps" queryTableFieldId="147"/>
    <tableColumn id="148" xr3:uid="{1E45FA26-86EB-0841-9FE0-BCD6BAD03C38}" uniqueName="148" name="Zal op treden als (hoofdkorps)" queryTableFieldId="148"/>
    <tableColumn id="149" xr3:uid="{DA47EB53-0E8A-3941-BB12-0207DD819F8C}" uniqueName="149" name="Vorm van twee muziekwerken (hoofdkorps)" queryTableFieldId="149"/>
    <tableColumn id="150" xr3:uid="{50EEC848-5739-C945-BF70-EB16B88581B1}" uniqueName="150" name="Zal uitkomen in de: (hoofdkorps)" queryTableFieldId="150"/>
    <tableColumn id="151" xr3:uid="{5A928DC3-FF21-5641-95A4-57CF223798AE}" uniqueName="151" name="Muziekwerk1 (hoofdkorps)" queryTableFieldId="151"/>
    <tableColumn id="152" xr3:uid="{64D7FF74-C45D-6249-A9E9-3ED0B471F296}" uniqueName="152" name="Muziekwerk2 (hoofdkorps)" queryTableFieldId="152"/>
    <tableColumn id="153" xr3:uid="{24F10D9C-5E96-B84C-9C67-B4BD893312E9}" uniqueName="153" name="Korps bestaat uit ... deelnemers (hoofdkorps)" queryTableFieldId="153"/>
    <tableColumn id="326" xr3:uid="{4EA1C357-943B-F043-B764-A96962B0F28A}" uniqueName="326" name="Wordt er gebruik gemaakt van mechanische muziek?" queryTableFieldId="326"/>
    <tableColumn id="19" xr3:uid="{CDEBD0DD-12B6-0A47-9AD3-C71F4D1430B1}" uniqueName="19" name="Onderdelen" queryTableFieldId="937"/>
    <tableColumn id="20" xr3:uid="{1D1B4D98-4291-1941-A5DE-DEA721C05F86}" uniqueName="20" name="Secties" queryTableFieldId="938"/>
    <tableColumn id="21" xr3:uid="{99DCDCC7-E09B-5F4F-BCE6-5921ACC15EB4}" uniqueName="21" name="Leeftijdscategorie" queryTableFieldId="939"/>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303BB8E-8791-9F47-B261-7A8685D80CA1}" name="KDA_" displayName="KDA_" ref="A5:BA8" tableType="queryTable" totalsRowCount="1">
  <autoFilter ref="A5:BA7" xr:uid="{1303BB8E-8791-9F47-B261-7A8685D80CA1}"/>
  <tableColumns count="53">
    <tableColumn id="1" xr3:uid="{334004EE-5733-8B45-8CF7-3DBE33F581F0}" uniqueName="1" name="Kringdag" totalsRowLabel="Totaal" queryTableFieldId="1" dataDxfId="399"/>
    <tableColumn id="2" xr3:uid="{5B03A175-F1A2-7C47-A9F2-C5D90490CA8A}" uniqueName="2" name="Ver.nr." queryTableFieldId="2" dataDxfId="398"/>
    <tableColumn id="3" xr3:uid="{CC87DF9A-5F72-CE49-A010-E445B029002C}" uniqueName="3" name="Naam vereniging" totalsRowFunction="count" queryTableFieldId="3" dataDxfId="397"/>
    <tableColumn id="4" xr3:uid="{7D8CE570-0862-974B-81A5-8F3AAE3C58FF}" uniqueName="4" name="Delegatie" totalsRowFunction="custom" queryTableFieldId="4" dataDxfId="396" totalsRowDxfId="221">
      <totalsRowFormula>COUNTIF(KDA_[Delegatie],"x")</totalsRowFormula>
    </tableColumn>
    <tableColumn id="5" xr3:uid="{20A2C9A0-E980-D541-A7A3-05C05A71B78C}" uniqueName="5" name="Muziekkorps tijdens mars en defilé" totalsRowFunction="custom" queryTableFieldId="5" dataDxfId="395" totalsRowDxfId="222">
      <totalsRowFormula>COUNTIF(KDA_[Muziekkorps tijdens mars en defilé],"x")</totalsRowFormula>
    </tableColumn>
    <tableColumn id="6" xr3:uid="{0D5BAB8B-8E75-1B4C-AB46-1770D1597C6A}" uniqueName="6" name="Deelname jeugdkoningschieten" totalsRowFunction="custom" queryTableFieldId="6" dataDxfId="394" totalsRowDxfId="223">
      <totalsRowFormula>COUNTIF(KDA_[Deelname jeugdkoningschieten],"x")</totalsRowFormula>
    </tableColumn>
    <tableColumn id="7" xr3:uid="{F1518E2E-DC8B-DC4B-8C92-D61A922D9EBC}" uniqueName="7" name="Maj. Senioren jureren bij mars" totalsRowFunction="custom" queryTableFieldId="7" dataDxfId="393" totalsRowDxfId="224">
      <totalsRowFormula>COUNTIF(KDA_[Maj. Senioren jureren bij mars],"x")</totalsRowFormula>
    </tableColumn>
    <tableColumn id="8" xr3:uid="{F62DA8D6-E312-DA47-9724-D72FFC5C083C}" uniqueName="8" name="Maj. Jeugd jureren bij mars" totalsRowFunction="custom" queryTableFieldId="8" dataDxfId="392" totalsRowDxfId="225">
      <totalsRowFormula>COUNTIF(KDA_[Maj. Jeugd jureren bij mars],"x")</totalsRowFormula>
    </tableColumn>
    <tableColumn id="9" xr3:uid="{F44F843C-B396-2F4B-97FB-61FE0FB7672B}" uniqueName="9" name="Korps senioren" totalsRowFunction="sum" queryTableFieldId="9" totalsRowDxfId="226"/>
    <tableColumn id="10" xr3:uid="{54D7E5DC-F027-5B41-A684-411282343626}" uniqueName="10" name="Junioren korps 1" totalsRowFunction="sum" queryTableFieldId="10" totalsRowDxfId="227"/>
    <tableColumn id="11" xr3:uid="{2C6FE650-6C03-E24A-AC42-3E28D8A7CB7C}" uniqueName="11" name="Junioren korps 2" totalsRowFunction="sum" queryTableFieldId="11" totalsRowDxfId="228"/>
    <tableColumn id="12" xr3:uid="{AB1C5F0B-04BA-BD4A-9C5B-C89E2653EB0A}" uniqueName="12" name="Aspiranten korps 1" totalsRowFunction="sum" queryTableFieldId="12" totalsRowDxfId="229"/>
    <tableColumn id="13" xr3:uid="{1E94E695-1335-CE4C-B154-16BA75F13BDC}" uniqueName="13" name="Aspiranten korps 2" totalsRowFunction="sum" queryTableFieldId="13" totalsRowDxfId="230"/>
    <tableColumn id="14" xr3:uid="{85F3B895-ADA2-AC4E-B0D9-0151BA6E4781}" uniqueName="14" name="Acrobatisch senioren" totalsRowFunction="sum" queryTableFieldId="14" totalsRowDxfId="231"/>
    <tableColumn id="15" xr3:uid="{25FB55FF-B130-3448-BB57-A43442CA0A84}" uniqueName="15" name="Acrobatisch junioren" totalsRowFunction="sum" queryTableFieldId="15" totalsRowDxfId="232"/>
    <tableColumn id="16" xr3:uid="{E64AE055-7316-314B-9B66-29972F76791F}" uniqueName="16" name="Acrobatisch aspiranten" totalsRowFunction="sum" queryTableFieldId="16" totalsRowDxfId="233"/>
    <tableColumn id="17" xr3:uid="{8C8A466B-C52A-4E4D-BC32-29699A9778AE}" uniqueName="17" name="Opgeven vendeliers ind." totalsRowFunction="sum" queryTableFieldId="17"/>
    <tableColumn id="18" xr3:uid="{161D36EE-A063-7B49-89E6-50F091F9E8BB}" uniqueName="18" name="Acrob. senioren indiv." totalsRowFunction="sum" queryTableFieldId="18"/>
    <tableColumn id="19" xr3:uid="{D528C573-DF32-014E-86F4-66C7DE3D026B}" uniqueName="19" name="Acrob. junioren indiv." totalsRowFunction="sum" queryTableFieldId="19"/>
    <tableColumn id="20" xr3:uid="{4D8E3D9D-2972-C846-9863-4572A2E4D306}" uniqueName="20" name="Acrob. aspiranten indiv." totalsRowFunction="sum" queryTableFieldId="20"/>
    <tableColumn id="21" xr3:uid="{B5CD6E00-FF3F-104F-A17E-6B67235FD41C}" uniqueName="21" name="Deelname hoofdkorps" totalsRowFunction="custom" queryTableFieldId="21" dataDxfId="391" totalsRowDxfId="234">
      <totalsRowFormula>COUNTIF(KDA_[Deelname hoofdkorps],"x")</totalsRowFormula>
    </tableColumn>
    <tableColumn id="22" xr3:uid="{5096435C-F233-7D4A-B748-F730DD9F351B}" uniqueName="22" name="Groepen, teams, ensembles en duo's" totalsRowFunction="sum" queryTableFieldId="22" totalsRowDxfId="235"/>
    <tableColumn id="23" xr3:uid="{62195266-D426-5745-B8D3-E245300F3BE0}" uniqueName="23" name="Aantal opgegeven majorettes" totalsRowFunction="sum" queryTableFieldId="23" totalsRowDxfId="236"/>
    <tableColumn id="24" xr3:uid="{F7121601-BE50-CB4F-A1C7-7375C05011F0}" uniqueName="24" name="Opgeven bielemannen" totalsRowFunction="sum" queryTableFieldId="24"/>
    <tableColumn id="25" xr3:uid="{D1957922-F7A0-064C-802F-12D1BC5AFDB5}" uniqueName="25" name="Senioren" totalsRowFunction="sum" queryTableFieldId="25" totalsRowDxfId="237"/>
    <tableColumn id="26" xr3:uid="{EFAFB2B1-C1A0-6D45-B9C6-15EF38527E3D}" uniqueName="26" name="Jong Volwassene" totalsRowFunction="sum" queryTableFieldId="26" totalsRowDxfId="238"/>
    <tableColumn id="27" xr3:uid="{40FB9A6B-69EB-FD4F-B26F-39264CBBECA4}" uniqueName="27" name="Junioren" totalsRowFunction="sum" queryTableFieldId="27" totalsRowDxfId="239"/>
    <tableColumn id="28" xr3:uid="{61BF9F4A-E028-1C43-8449-B8904123EF1E}" uniqueName="28" name="Aspiranten" totalsRowFunction="sum" queryTableFieldId="28" totalsRowDxfId="240"/>
    <tableColumn id="29" xr3:uid="{95A7E042-89AC-694E-A035-9A5CB08329D3}" uniqueName="29" name="Deelname marketentsters" totalsRowFunction="custom" queryTableFieldId="29" dataDxfId="390" totalsRowDxfId="241">
      <totalsRowFormula>COUNTIF(KDA_[Deelname marketentsters],"x")</totalsRowFormula>
    </tableColumn>
    <tableColumn id="30" xr3:uid="{A25893E3-3D5A-E248-8CDD-E8311905E3B8}" uniqueName="30" name="Aantal luchtgeweerschutters" totalsRowFunction="sum" queryTableFieldId="30"/>
    <tableColumn id="31" xr3:uid="{B872F7D3-A767-9C41-9222-8F5BFF73E5FA}" uniqueName="31" name="Aantal luchtpistoolschutters" totalsRowFunction="sum" queryTableFieldId="31" totalsRowDxfId="242"/>
    <tableColumn id="32" xr3:uid="{37C7B1F5-C623-0044-96C1-A5F154698575}" uniqueName="32" name="Aantal handboogschutters" totalsRowFunction="sum" queryTableFieldId="32"/>
    <tableColumn id="33" xr3:uid="{CB4DC5ED-24E6-E443-8E01-82F658BC11F3}" uniqueName="33" name="Aantal kruisboogschutters" totalsRowFunction="sum" queryTableFieldId="33" totalsRowDxfId="243"/>
    <tableColumn id="34" xr3:uid="{706CFD2E-8937-8E47-982C-F5877E0DEC1D}" uniqueName="34" name="(Aantal jeugdkorpsen" totalsRowFunction="sum" queryTableFieldId="34"/>
    <tableColumn id="35" xr3:uid="{AE5E7331-FA51-924A-B214-D081EABB665D}" uniqueName="35" name="Totaal aantal deelnemers" totalsRowFunction="sum" queryTableFieldId="35" totalsRowDxfId="244"/>
    <tableColumn id="36" xr3:uid="{14FF9E15-ECF1-024D-9C65-60771F7C75E8}" uniqueName="36" name="Waarvan aantal jeugd (t/m 15 jaar)" totalsRowFunction="sum" queryTableFieldId="36" totalsRowDxfId="245"/>
    <tableColumn id="37" xr3:uid="{2B97FC53-8FA8-4E4F-820C-74CCADF2A3DC}" uniqueName="37" name="Kanon etc." totalsRowFunction="custom" queryTableFieldId="37" dataDxfId="389" totalsRowDxfId="246">
      <totalsRowFormula>COUNTIF(KDA_[Kanon etc.],"x")</totalsRowFormula>
    </tableColumn>
    <tableColumn id="38" xr3:uid="{E2985193-334C-8F43-8AAC-FED4DDE209D2}" uniqueName="38" name="Paarden en/of koetsen" totalsRowFunction="custom" queryTableFieldId="38" dataDxfId="388" totalsRowDxfId="247">
      <totalsRowFormula>COUNTIF(KDA_[Paarden en/of koetsen],"x")</totalsRowFormula>
    </tableColumn>
    <tableColumn id="39" xr3:uid="{FB441331-C77B-AA41-824E-7FCF95AD7FC7}" uniqueName="39" name="Toelichting/opmerkingen" queryTableFieldId="39" dataDxfId="387" totalsRowDxfId="248"/>
    <tableColumn id="40" xr3:uid="{9471909F-6850-8745-B9B1-0C6541548179}" uniqueName="40" name="Inzending-ID" queryTableFieldId="40" dataDxfId="386" totalsRowDxfId="249"/>
    <tableColumn id="41" xr3:uid="{BBAB97B0-18C1-334E-80D9-9335F4EBA8F5}" uniqueName="41" name="Inzenddatum" queryTableFieldId="41" dataDxfId="385" totalsRowDxfId="250"/>
    <tableColumn id="42" xr3:uid="{5912372F-72FE-2B4B-94A9-B9646A4D9EB0}" uniqueName="42" name="Date Updated" queryTableFieldId="42" dataDxfId="384" totalsRowDxfId="251"/>
    <tableColumn id="43" xr3:uid="{565A60F7-D5B6-FB48-9279-944BF2ECD2C5}" uniqueName="43" name="Naam van het hoofdkorps" queryTableFieldId="43" dataDxfId="383" totalsRowDxfId="252"/>
    <tableColumn id="44" xr3:uid="{B3132973-D6F2-8D46-91BD-857F721D059E}" uniqueName="44" name="Zal op treden als (hoofdkorps)" queryTableFieldId="44" dataDxfId="382" totalsRowDxfId="253"/>
    <tableColumn id="45" xr3:uid="{56381B2C-A195-F442-9299-0199FB4D9567}" uniqueName="45" name="Vorm van twee muziekwerken (hoofdkorps)" queryTableFieldId="45" dataDxfId="381" totalsRowDxfId="254"/>
    <tableColumn id="46" xr3:uid="{09BD8D2E-6405-DF40-AC91-8BF0284B9A7F}" uniqueName="46" name="Zal uitkomen in de: (hoofdkorps)" queryTableFieldId="46" dataDxfId="380" totalsRowDxfId="255"/>
    <tableColumn id="67" xr3:uid="{879F1B8B-1F57-B643-B532-72791668DBE5}" uniqueName="67" name="Muziekwerk1 (hoofdkorps)" queryTableFieldId="67" dataDxfId="379" totalsRowDxfId="256"/>
    <tableColumn id="68" xr3:uid="{003D1664-4D99-C94E-8E22-6ED815B00C1B}" uniqueName="68" name="Muziekwerk2 (hoofdkorps)" queryTableFieldId="68" dataDxfId="378" totalsRowDxfId="257"/>
    <tableColumn id="69" xr3:uid="{8037AEA6-7651-0940-ADBA-3E35F955CAA6}" uniqueName="69" name="Korps bestaat uit ... deelnemers (hoofdkorps)" totalsRowFunction="sum" queryTableFieldId="69" totalsRowDxfId="258"/>
    <tableColumn id="70" xr3:uid="{87ABC2FA-75E7-FE49-B70B-6DA812E682A3}" uniqueName="70" name="Wordt er gebruik gemaakt van mechanische muziek?" queryTableFieldId="70" dataDxfId="377"/>
    <tableColumn id="71" xr3:uid="{550AA63C-7137-3643-85CC-F1834331F2F4}" uniqueName="71" name="Onderdelen" queryTableFieldId="71" dataDxfId="376" totalsRowDxfId="259"/>
    <tableColumn id="72" xr3:uid="{A7813487-AA6B-1241-B3B8-4566059457DB}" uniqueName="72" name="Secties" queryTableFieldId="72" dataDxfId="375" totalsRowDxfId="260"/>
    <tableColumn id="73" xr3:uid="{67B81B3B-ECA7-C344-ABF8-28C15FAD2D28}" uniqueName="73" name="Leeftijdscategorie" queryTableFieldId="73" dataDxfId="374" totalsRowDxfId="261"/>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2380FAE-78F6-5A4E-A1F6-FF7C02893260}" name="KDL" displayName="KDL" ref="A5:BA7" tableType="queryTable" totalsRowCount="1" headerRowDxfId="373" totalsRowDxfId="372" headerRowCellStyle="Goed">
  <autoFilter ref="A5:BA6" xr:uid="{92380FAE-78F6-5A4E-A1F6-FF7C02893260}"/>
  <tableColumns count="53">
    <tableColumn id="1" xr3:uid="{2EBFBDB1-98E8-EF43-B479-CBB9BDAE4C7C}" uniqueName="1" name="Kringdag" totalsRowLabel="Totaal" queryTableFieldId="1" dataDxfId="371"/>
    <tableColumn id="2" xr3:uid="{DE0D87AD-8990-454F-A9CB-2F22C54F5A74}" uniqueName="2" name="Ver.nr." queryTableFieldId="2" dataDxfId="370"/>
    <tableColumn id="3" xr3:uid="{848ABCDC-959E-9E40-B427-ECC3B21354E8}" uniqueName="3" name="Naam vereniging" totalsRowFunction="count" queryTableFieldId="3" dataDxfId="369"/>
    <tableColumn id="4" xr3:uid="{E353D206-A41D-FA4C-983A-16D74BB8FEC7}" uniqueName="4" name="Delegatie" totalsRowFunction="custom" queryTableFieldId="4" dataDxfId="368" totalsRowDxfId="180">
      <totalsRowFormula>COUNTIF(KDL[Delegatie],"x")</totalsRowFormula>
    </tableColumn>
    <tableColumn id="5" xr3:uid="{0D0B301B-F12E-DF49-A0BA-9261AD89936A}" uniqueName="5" name="Muziekkorps tijdens mars en defilé" totalsRowFunction="custom" queryTableFieldId="5" dataDxfId="367" totalsRowDxfId="181">
      <totalsRowFormula>COUNTIF(KDL[Muziekkorps tijdens mars en defilé],"x")</totalsRowFormula>
    </tableColumn>
    <tableColumn id="6" xr3:uid="{49D7B4AB-FE3C-0C46-A75A-65670DD19A50}" uniqueName="6" name="Deelname jeugdkoningschieten" totalsRowFunction="custom" queryTableFieldId="6" dataDxfId="366" totalsRowDxfId="182">
      <totalsRowFormula>COUNTIF(KDL[Deelname jeugdkoningschieten],"x")</totalsRowFormula>
    </tableColumn>
    <tableColumn id="7" xr3:uid="{1A40A63C-67CE-384A-A1CB-B44C53B7CC49}" uniqueName="7" name="Maj. Senioren jureren bij mars" totalsRowFunction="custom" queryTableFieldId="7" dataDxfId="365" totalsRowDxfId="183">
      <totalsRowFormula>COUNTIF(KDL[Maj. Senioren jureren bij mars],"x")</totalsRowFormula>
    </tableColumn>
    <tableColumn id="8" xr3:uid="{645A23DD-BAF3-0840-AA16-2B3E079E3FB2}" uniqueName="8" name="Maj. Jeugd jureren bij mars" totalsRowFunction="custom" queryTableFieldId="8" dataDxfId="364" totalsRowDxfId="184">
      <totalsRowFormula>COUNTIF(KDL[Maj. Jeugd jureren bij mars],"x")</totalsRowFormula>
    </tableColumn>
    <tableColumn id="9" xr3:uid="{A5336926-4DF9-3D40-B974-FB67539C70E9}" uniqueName="9" name="Korps senioren" totalsRowFunction="sum" queryTableFieldId="9" totalsRowDxfId="185"/>
    <tableColumn id="10" xr3:uid="{10960B20-20E6-0746-9A08-F28DB9FF5FBF}" uniqueName="10" name="Junioren korps 1" totalsRowFunction="sum" queryTableFieldId="10" totalsRowDxfId="186"/>
    <tableColumn id="11" xr3:uid="{671D4BC5-58B0-064F-80C2-2AF1EBAB3FC5}" uniqueName="11" name="Junioren korps 2" totalsRowFunction="sum" queryTableFieldId="11" totalsRowDxfId="187"/>
    <tableColumn id="12" xr3:uid="{E8C04109-F8C1-2546-865B-E353C9C505B5}" uniqueName="12" name="Aspiranten korps 1" totalsRowFunction="sum" queryTableFieldId="12" totalsRowDxfId="188"/>
    <tableColumn id="13" xr3:uid="{0E731F20-505B-E64C-82BF-607F86D1A75B}" uniqueName="13" name="Aspiranten korps 2" totalsRowFunction="sum" queryTableFieldId="13" totalsRowDxfId="189"/>
    <tableColumn id="14" xr3:uid="{16AD7862-2257-6B47-80F5-2A5416504E4E}" uniqueName="14" name="Acrobatisch senioren" totalsRowFunction="sum" queryTableFieldId="14" totalsRowDxfId="190"/>
    <tableColumn id="15" xr3:uid="{1968A574-8AE1-0447-9563-15205870752E}" uniqueName="15" name="Acrobatisch junioren" totalsRowFunction="sum" queryTableFieldId="15" totalsRowDxfId="191"/>
    <tableColumn id="16" xr3:uid="{4B579A46-4F8A-BA41-A542-41D1F7E1CF3D}" uniqueName="16" name="Acrobatisch aspiranten" totalsRowFunction="sum" queryTableFieldId="16" totalsRowDxfId="192"/>
    <tableColumn id="17" xr3:uid="{532026FA-D216-BB40-8020-C3DD3938A4D3}" uniqueName="17" name="Opgeven vendeliers ind." totalsRowFunction="sum" queryTableFieldId="17"/>
    <tableColumn id="18" xr3:uid="{C192FD35-7364-9C4A-8EEF-7845450DF4DF}" uniqueName="18" name="Acrob. senioren indiv." totalsRowFunction="sum" queryTableFieldId="18"/>
    <tableColumn id="19" xr3:uid="{C5D825C6-A199-3147-8B54-721E42034954}" uniqueName="19" name="Acrob. junioren indiv." totalsRowFunction="sum" queryTableFieldId="19"/>
    <tableColumn id="20" xr3:uid="{83ABA2E7-6817-9B49-80AB-2B9CF96E9721}" uniqueName="20" name="Acrob. aspiranten indiv." totalsRowFunction="sum" queryTableFieldId="20"/>
    <tableColumn id="21" xr3:uid="{52611CCE-D793-3844-9DC0-9FE859A856AC}" uniqueName="21" name="Deelname hoofdkorps" totalsRowFunction="custom" queryTableFieldId="21" dataDxfId="363" totalsRowDxfId="193">
      <totalsRowFormula>COUNTIF(KDL[Deelname hoofdkorps],"x")</totalsRowFormula>
    </tableColumn>
    <tableColumn id="22" xr3:uid="{CA623AB1-E553-1348-BD93-CF19CD58D0FF}" uniqueName="22" name="Groepen, teams, ensembles en duo's" totalsRowFunction="sum" queryTableFieldId="22" totalsRowDxfId="194"/>
    <tableColumn id="23" xr3:uid="{023B22F1-081B-DB49-AF86-960F40249E83}" uniqueName="23" name="Aantal opgegeven majorettes" totalsRowFunction="sum" queryTableFieldId="23" totalsRowDxfId="195"/>
    <tableColumn id="24" xr3:uid="{70BA14D9-59EA-0546-B2F5-0B5C6EACEB46}" uniqueName="24" name="Opgeven bielemannen" totalsRowFunction="sum" queryTableFieldId="24"/>
    <tableColumn id="25" xr3:uid="{BA6E0BCC-9826-E040-87DE-35ABED6AB561}" uniqueName="25" name="Senioren" totalsRowFunction="sum" queryTableFieldId="25" totalsRowDxfId="196"/>
    <tableColumn id="26" xr3:uid="{B4308CF8-60EC-3D49-9839-BABE54FCA4A7}" uniqueName="26" name="Jong Volwassene" totalsRowFunction="sum" queryTableFieldId="26" totalsRowDxfId="197"/>
    <tableColumn id="27" xr3:uid="{7CFA199E-2BDE-AF48-9AEC-17B4160A5150}" uniqueName="27" name="Junioren" totalsRowFunction="sum" queryTableFieldId="27" totalsRowDxfId="198"/>
    <tableColumn id="28" xr3:uid="{C91D2C87-BCDB-9544-A5C2-A796C338EB77}" uniqueName="28" name="Aspiranten" totalsRowFunction="sum" queryTableFieldId="28" totalsRowDxfId="199"/>
    <tableColumn id="29" xr3:uid="{63FCAA89-24D7-CF44-A50A-208A3D15C9F9}" uniqueName="29" name="Deelname marketentsters" totalsRowFunction="custom" queryTableFieldId="29" dataDxfId="362" totalsRowDxfId="200">
      <totalsRowFormula>COUNTIF(KDL[Deelname marketentsters],"x")</totalsRowFormula>
    </tableColumn>
    <tableColumn id="30" xr3:uid="{B220A6AE-523E-0447-9CF0-720D769235CD}" uniqueName="30" name="Aantal luchtgeweerschutters" totalsRowFunction="sum" queryTableFieldId="30"/>
    <tableColumn id="31" xr3:uid="{0399640E-9629-EB4B-9D52-9968354381CD}" uniqueName="31" name="Aantal luchtpistoolschutters" totalsRowFunction="sum" queryTableFieldId="31" totalsRowDxfId="201"/>
    <tableColumn id="32" xr3:uid="{AC00BFFA-F82E-2B46-9794-F2BDFDB375BD}" uniqueName="32" name="Aantal handboogschutters" totalsRowFunction="sum" queryTableFieldId="32"/>
    <tableColumn id="33" xr3:uid="{421AEC43-0DE6-484C-AECB-D3BB1958F11F}" uniqueName="33" name="Aantal kruisboogschutters" totalsRowFunction="sum" queryTableFieldId="33" totalsRowDxfId="202"/>
    <tableColumn id="34" xr3:uid="{242B7E78-39A0-4944-9347-DB86B7870CD1}" uniqueName="34" name="(Aantal jeugdkorpsen" totalsRowFunction="sum" queryTableFieldId="34"/>
    <tableColumn id="35" xr3:uid="{EA600FFC-5A72-1446-9880-7264ADB7C9A4}" uniqueName="35" name="Totaal aantal deelnemers" totalsRowFunction="sum" queryTableFieldId="35" totalsRowDxfId="203"/>
    <tableColumn id="36" xr3:uid="{115AA628-B841-844F-877F-13C5DEE69FE8}" uniqueName="36" name="Waarvan aantal jeugd (t/m 15 jaar)" totalsRowFunction="sum" queryTableFieldId="36" totalsRowDxfId="204"/>
    <tableColumn id="37" xr3:uid="{B3FEC567-E1DE-1A47-9581-287D1E040778}" uniqueName="37" name="Kanon etc." totalsRowFunction="custom" queryTableFieldId="37" dataDxfId="361" totalsRowDxfId="205">
      <totalsRowFormula>COUNTIF(KDL[Kanon etc.],"x")</totalsRowFormula>
    </tableColumn>
    <tableColumn id="38" xr3:uid="{D0DB60BD-0E90-1F4B-8C9F-2FFED7E029F0}" uniqueName="38" name="Paarden en/of koetsen" totalsRowFunction="custom" queryTableFieldId="38" dataDxfId="360" totalsRowDxfId="206">
      <totalsRowFormula>COUNTIF(KDL[Paarden en/of koetsen],"x")</totalsRowFormula>
    </tableColumn>
    <tableColumn id="39" xr3:uid="{608FE60D-569F-6D4F-AC29-6ABC715ABC13}" uniqueName="39" name="Toelichting/opmerkingen" queryTableFieldId="39" dataDxfId="359" totalsRowDxfId="207"/>
    <tableColumn id="40" xr3:uid="{EF90FD9B-61CB-0849-A416-D9FB23C3CA83}" uniqueName="40" name="Inzending-ID" queryTableFieldId="40" dataDxfId="358" totalsRowDxfId="208"/>
    <tableColumn id="41" xr3:uid="{F59F9B89-D586-3E4B-9EA9-468EAAA663B4}" uniqueName="41" name="Inzenddatum" queryTableFieldId="41" dataDxfId="357" totalsRowDxfId="209"/>
    <tableColumn id="42" xr3:uid="{57559455-5998-C343-A5AA-59AC4FA81892}" uniqueName="42" name="Date Updated" queryTableFieldId="42" dataDxfId="356" totalsRowDxfId="210"/>
    <tableColumn id="43" xr3:uid="{2C3279B5-9269-0443-8AB7-480C019C3C91}" uniqueName="43" name="Naam van het hoofdkorps" queryTableFieldId="43" dataDxfId="355" totalsRowDxfId="211"/>
    <tableColumn id="44" xr3:uid="{1EC34B04-03D4-0F41-97D6-72D5E80F6817}" uniqueName="44" name="Zal op treden als (hoofdkorps)" queryTableFieldId="44" dataDxfId="354" totalsRowDxfId="212"/>
    <tableColumn id="45" xr3:uid="{8AF5301C-620F-A840-890D-9A8800BD5D15}" uniqueName="45" name="Vorm van twee muziekwerken (hoofdkorps)" queryTableFieldId="45" dataDxfId="353" totalsRowDxfId="213"/>
    <tableColumn id="46" xr3:uid="{A6962E68-12C6-0445-B131-CE6DBD887704}" uniqueName="46" name="Zal uitkomen in de: (hoofdkorps)" queryTableFieldId="46" dataDxfId="352" totalsRowDxfId="214"/>
    <tableColumn id="47" xr3:uid="{5DB06DA4-E7B9-1049-862A-814A68B19D47}" uniqueName="47" name="Muziekwerk1 (hoofdkorps)" queryTableFieldId="47" dataDxfId="351" totalsRowDxfId="215"/>
    <tableColumn id="48" xr3:uid="{B46C2976-F559-5248-93E8-5FE1B08855FB}" uniqueName="48" name="Muziekwerk2 (hoofdkorps)" queryTableFieldId="48" dataDxfId="350" totalsRowDxfId="216"/>
    <tableColumn id="49" xr3:uid="{F9BABF7E-54A2-924D-8B45-66A892BD7B06}" uniqueName="49" name="Korps bestaat uit ... deelnemers (hoofdkorps)" totalsRowFunction="sum" queryTableFieldId="49" totalsRowDxfId="217"/>
    <tableColumn id="50" xr3:uid="{24CBA3ED-56AF-F64E-AF36-8B5F61115866}" uniqueName="50" name="Wordt er gebruik gemaakt van mechanische muziek?" queryTableFieldId="50" dataDxfId="349"/>
    <tableColumn id="51" xr3:uid="{FA87FAF4-AE98-1B4B-A56F-784AE52BFD54}" uniqueName="51" name="Onderdelen" queryTableFieldId="51" dataDxfId="348" totalsRowDxfId="218"/>
    <tableColumn id="52" xr3:uid="{A550ABF4-D2FF-2946-B801-D59301BEB7C7}" uniqueName="52" name="Secties" queryTableFieldId="52" dataDxfId="347" totalsRowDxfId="219"/>
    <tableColumn id="53" xr3:uid="{70756A03-37F7-7C4A-8775-BABA9E8F35CB}" uniqueName="53" name="Leeftijdscategorie" queryTableFieldId="53" dataDxfId="346" totalsRowDxfId="220"/>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5DD99D-2F07-4FE5-B31E-FFC68007A593}" name="KDRvNB" displayName="KDRvNB" ref="A6:BA8" tableType="queryTable" insertRow="1" totalsRowCount="1" headerRowDxfId="345" dataDxfId="344" totalsRowDxfId="343" headerRowCellStyle="Goed">
  <autoFilter ref="A6:BA7" xr:uid="{7B5DD99D-2F07-4FE5-B31E-FFC68007A593}"/>
  <tableColumns count="53">
    <tableColumn id="1" xr3:uid="{B42082E0-74DB-4949-8E35-E9A859804A26}" uniqueName="1" name="Kringdag" totalsRowLabel="Totaal" queryTableFieldId="1"/>
    <tableColumn id="2" xr3:uid="{18A94B89-1A02-2840-A7F2-F80C20C982E9}" uniqueName="2" name="Ver.nr." queryTableFieldId="114"/>
    <tableColumn id="3" xr3:uid="{D5B235C5-C286-495E-BCBA-47745390A66E}" uniqueName="3" name="Naam vereniging" totalsRowFunction="count" queryTableFieldId="3"/>
    <tableColumn id="4" xr3:uid="{FC31E2DE-14C2-4E55-85F8-E0109E214D05}" uniqueName="4" name="Delegatie" totalsRowFunction="custom" queryTableFieldId="4" dataDxfId="138" totalsRowDxfId="139">
      <totalsRowFormula>COUNTIF(KDRvNB[Delegatie],"x")</totalsRowFormula>
    </tableColumn>
    <tableColumn id="5" xr3:uid="{E611D357-4251-9745-B9F1-C499F4A1F7AE}" uniqueName="5" name="Muziekkorps tijdens mars en defilé" totalsRowFunction="custom" queryTableFieldId="115" totalsRowDxfId="140">
      <totalsRowFormula>COUNTIF(KDRvNB[Muziekkorps tijdens mars en defilé],"x")</totalsRowFormula>
    </tableColumn>
    <tableColumn id="6" xr3:uid="{03F59FBA-6F99-3D46-BBC3-DFB609BE7DA4}" uniqueName="6" name="Deelname jeugdkoningschieten" totalsRowFunction="custom" queryTableFieldId="116" totalsRowDxfId="141">
      <totalsRowFormula>COUNTIF(KDRvNB[Deelname jeugdkoningschieten],"x")</totalsRowFormula>
    </tableColumn>
    <tableColumn id="7" xr3:uid="{39C00582-4386-4EEA-B883-3387D078164A}" uniqueName="7" name="Maj. Senioren jureren bij mars" totalsRowFunction="custom" queryTableFieldId="7" dataDxfId="137" totalsRowDxfId="142">
      <totalsRowFormula>COUNTIF(KDRvNB[Maj. Senioren jureren bij mars],"x")</totalsRowFormula>
    </tableColumn>
    <tableColumn id="8" xr3:uid="{4E9FA65C-BE60-48DA-B279-01D2C843F0E0}" uniqueName="8" name="Maj. Jeugd jureren bij mars" totalsRowFunction="custom" queryTableFieldId="8" dataDxfId="136" totalsRowDxfId="143">
      <totalsRowFormula>COUNTIF(KDRvNB[Maj. Jeugd jureren bij mars],"x")</totalsRowFormula>
    </tableColumn>
    <tableColumn id="9" xr3:uid="{EFA0D6B1-D99C-40A9-86CF-608DA41F1972}" uniqueName="9" name="Korps senioren" totalsRowFunction="sum" queryTableFieldId="9" dataDxfId="135" totalsRowDxfId="144"/>
    <tableColumn id="10" xr3:uid="{632564B9-80BF-4EE0-AD7D-B7AD5B403386}" uniqueName="10" name="Junioren korps 1" totalsRowFunction="sum" queryTableFieldId="106" totalsRowDxfId="145"/>
    <tableColumn id="11" xr3:uid="{2BBE822F-4082-4C0F-89C6-E3899B434027}" uniqueName="11" name="Junioren korps 2" totalsRowFunction="sum" queryTableFieldId="107" totalsRowDxfId="146"/>
    <tableColumn id="26" xr3:uid="{D49E85C0-A527-4F96-8273-342DE4E6468D}" uniqueName="26" name="Aspiranten korps 1" totalsRowFunction="sum" queryTableFieldId="108" totalsRowDxfId="147"/>
    <tableColumn id="30" xr3:uid="{D5CC78F7-E3D4-4BA1-8F91-7CAFE6279E9C}" uniqueName="30" name="Aspiranten korps 2" totalsRowFunction="sum" queryTableFieldId="109" totalsRowDxfId="148"/>
    <tableColumn id="12" xr3:uid="{70A20D86-F728-446F-9730-5B328A909B16}" uniqueName="12" name="Acrobatisch senioren" totalsRowFunction="sum" queryTableFieldId="12" dataDxfId="134" totalsRowDxfId="149"/>
    <tableColumn id="13" xr3:uid="{9E02CCEF-987E-4D1E-9F70-0FFFD16E0DCB}" uniqueName="13" name="Acrobatisch junioren" totalsRowFunction="sum" queryTableFieldId="13" dataDxfId="133" totalsRowDxfId="150"/>
    <tableColumn id="14" xr3:uid="{3AFD9C15-E86E-4AD5-AFA3-9A2B7390A6E8}" uniqueName="14" name="Acrobatisch aspiranten" totalsRowFunction="sum" queryTableFieldId="14" dataDxfId="132" totalsRowDxfId="151"/>
    <tableColumn id="15" xr3:uid="{AD444497-9BF6-394C-95D9-7C5D9BF716ED}" uniqueName="15" name="Opgeven vendeliers ind." totalsRowFunction="sum" queryTableFieldId="117"/>
    <tableColumn id="16" xr3:uid="{0F00C7DD-53DA-B64E-BB0C-2A2B4E1E879D}" uniqueName="16" name="Acrob. senioren indiv." totalsRowFunction="sum" queryTableFieldId="118"/>
    <tableColumn id="17" xr3:uid="{F9EEFB12-395A-554B-B74F-DCFDFA0FD1F7}" uniqueName="17" name="Acrob. junioren indiv." totalsRowFunction="sum" queryTableFieldId="119"/>
    <tableColumn id="18" xr3:uid="{A3555F43-F597-3140-84D9-D4C25485942D}" uniqueName="18" name="Acrob. aspiranten indiv." totalsRowFunction="sum" queryTableFieldId="120"/>
    <tableColumn id="19" xr3:uid="{0350733D-0A46-8048-ACFE-BA2E725EA3FE}" uniqueName="19" name="Deelname hoofdkorps" totalsRowFunction="custom" queryTableFieldId="121" totalsRowDxfId="152">
      <totalsRowFormula>COUNTIF(KDRvNB[Deelname hoofdkorps],"x")</totalsRowFormula>
    </tableColumn>
    <tableColumn id="31" xr3:uid="{73BAC8BE-23F3-4460-B518-ADAFDEB40510}" uniqueName="31" name="Groepen, teams, ensembles en duo's" totalsRowFunction="sum" queryTableFieldId="74" totalsRowDxfId="153"/>
    <tableColumn id="70" xr3:uid="{7CBECFE5-28C8-4F6D-94C3-BF35CCED0979}" uniqueName="70" name="Aantal opgegeven majorettes" totalsRowFunction="sum" queryTableFieldId="70" dataDxfId="131" totalsRowDxfId="154"/>
    <tableColumn id="20" xr3:uid="{B8FAAB63-5649-014A-889E-62290ECA3E65}" uniqueName="20" name="Opgeven bielemannen" totalsRowFunction="sum" queryTableFieldId="122"/>
    <tableColumn id="27" xr3:uid="{82F0E3A4-A915-4065-9F2F-7E6CB47AC3D0}" uniqueName="27" name="Senioren" totalsRowFunction="sum" queryTableFieldId="27" dataDxfId="130" totalsRowDxfId="155"/>
    <tableColumn id="32" xr3:uid="{CF885C7D-918D-4FFB-8613-DC71A36CDBE4}" uniqueName="32" name="Jong Volwassene" totalsRowFunction="sum" queryTableFieldId="75" totalsRowDxfId="156"/>
    <tableColumn id="28" xr3:uid="{E85FE71A-C8E3-445C-95F4-06AF9F082A44}" uniqueName="28" name="Junioren" totalsRowFunction="sum" queryTableFieldId="28" dataDxfId="129" totalsRowDxfId="157"/>
    <tableColumn id="29" xr3:uid="{011E5AFC-E767-45D2-BF94-FB0AA9C85AEF}" uniqueName="29" name="Aspiranten" totalsRowFunction="sum" queryTableFieldId="29" dataDxfId="128" totalsRowDxfId="158"/>
    <tableColumn id="21" xr3:uid="{A7848624-6281-254B-9F3F-05929727D89B}" uniqueName="21" name="Deelname marketentsters" totalsRowFunction="custom" queryTableFieldId="123" totalsRowDxfId="159">
      <totalsRowFormula>COUNTIF(KDRvNB[Deelname marketentsters],"x")</totalsRowFormula>
    </tableColumn>
    <tableColumn id="42" xr3:uid="{24F13D70-9263-4DDF-A235-FD6B8B26266A}" uniqueName="42" name="Aantal luchtgeweerschutters" totalsRowFunction="sum" queryTableFieldId="80"/>
    <tableColumn id="43" xr3:uid="{C393A973-FD8D-4A10-982E-E97F1A805E28}" uniqueName="43" name="Aantal luchtpistoolschutters" totalsRowFunction="sum" queryTableFieldId="81" totalsRowDxfId="160"/>
    <tableColumn id="44" xr3:uid="{E6F794C2-3817-417C-8810-8334633C414B}" uniqueName="44" name="Aantal handboogschutters" totalsRowFunction="sum" queryTableFieldId="82"/>
    <tableColumn id="71" xr3:uid="{03EB338E-F00D-40E8-907E-B97BDC6559CA}" uniqueName="71" name="Aantal kruisboogschutters" totalsRowFunction="sum" queryTableFieldId="83" totalsRowDxfId="161"/>
    <tableColumn id="22" xr3:uid="{11D07504-32C0-4445-A2A0-F474FCA54A8E}" uniqueName="22" name="(Aantal jeugdkorpsen" totalsRowFunction="sum" queryTableFieldId="124"/>
    <tableColumn id="45" xr3:uid="{2E0BDF72-C038-43B2-B6CF-DFB9D6093FA3}" uniqueName="45" name="Totaal aantal deelnemers" totalsRowFunction="sum" queryTableFieldId="45" dataDxfId="127" totalsRowDxfId="162"/>
    <tableColumn id="46" xr3:uid="{5E1BF68D-462C-409C-978D-1318A9143282}" uniqueName="46" name="Waarvan aantal jeugd (t/m 15 jaar)" totalsRowFunction="sum" queryTableFieldId="46" dataDxfId="126" totalsRowDxfId="163"/>
    <tableColumn id="47" xr3:uid="{8A13F570-A52A-4AD2-BC9A-520454870C49}" uniqueName="47" name="Kanon etc." totalsRowFunction="custom" queryTableFieldId="47" totalsRowDxfId="164">
      <totalsRowFormula>COUNTIF(KDRvNB[Kanon etc.],"x")</totalsRowFormula>
    </tableColumn>
    <tableColumn id="48" xr3:uid="{0444CE5A-A537-4AA1-A567-0413645D4AE8}" uniqueName="48" name="Paarden en/of koetsen" totalsRowFunction="custom" queryTableFieldId="48" totalsRowDxfId="165">
      <totalsRowFormula>COUNTIF(KDRvNB[Paarden en/of koetsen],"x")</totalsRowFormula>
    </tableColumn>
    <tableColumn id="49" xr3:uid="{E6CD3893-5116-41A8-997A-AC4CE71AB4D7}" uniqueName="49" name="Toelichting/opmerkingen" queryTableFieldId="49" dataDxfId="125" totalsRowDxfId="166"/>
    <tableColumn id="50" xr3:uid="{D30A42E9-05F3-4D27-AADE-91D7208D65F3}" uniqueName="50" name="Inzending-ID" queryTableFieldId="50" totalsRowDxfId="167"/>
    <tableColumn id="51" xr3:uid="{994F13E0-9F42-4EC0-9C25-32468DC3D4EF}" uniqueName="51" name="Inzenddatum" queryTableFieldId="51" totalsRowDxfId="168"/>
    <tableColumn id="75" xr3:uid="{AACADDA0-B957-4C95-BC88-FFD64633A5C3}" uniqueName="75" name="Date Updated" queryTableFieldId="87" totalsRowDxfId="169"/>
    <tableColumn id="52" xr3:uid="{536E9C37-AE5D-4771-B866-84F7EFC28977}" uniqueName="52" name="Naam van het hoofdkorps" queryTableFieldId="52" totalsRowDxfId="170"/>
    <tableColumn id="53" xr3:uid="{22E584B9-D500-41BB-8BF2-C5EC64BA4A42}" uniqueName="53" name="Zal op treden als (hoofdkorps)" queryTableFieldId="53" totalsRowDxfId="171"/>
    <tableColumn id="54" xr3:uid="{61D13E15-1C39-4998-AA76-3572993DA605}" uniqueName="54" name="Vorm van twee muziekwerken (hoofdkorps)" queryTableFieldId="54" totalsRowDxfId="172"/>
    <tableColumn id="55" xr3:uid="{94ED26B9-C100-4987-8FE7-275434ADD182}" uniqueName="55" name="Zal uitkomen in de: (hoofdkorps)" queryTableFieldId="55" totalsRowDxfId="173"/>
    <tableColumn id="56" xr3:uid="{04D6D9F4-11A1-4E44-A1CE-1D67D85CBCD9}" uniqueName="56" name="Muziekwerk1 (hoofdkorps)" queryTableFieldId="56" totalsRowDxfId="174"/>
    <tableColumn id="57" xr3:uid="{1FCC70C9-1F01-4EE9-9783-A3F86B50143B}" uniqueName="57" name="Muziekwerk2 (hoofdkorps)" queryTableFieldId="57" totalsRowDxfId="175"/>
    <tableColumn id="58" xr3:uid="{4059FC07-4172-4C8D-8C7E-169B90488A40}" uniqueName="58" name="Korps bestaat uit ... deelnemers (hoofdkorps)" totalsRowFunction="sum" queryTableFieldId="58" totalsRowDxfId="176"/>
    <tableColumn id="23" xr3:uid="{90CDE2FF-4A7E-A947-8FC0-AFB659BC25EF}" uniqueName="23" name="Wordt er gebruik gemaakt van mechanische muziek?" queryTableFieldId="125"/>
    <tableColumn id="66" xr3:uid="{A258ECB5-EA42-47A3-9965-66B4540827F3}" uniqueName="66" name="Onderdelen" queryTableFieldId="66" dataDxfId="124" totalsRowDxfId="177"/>
    <tableColumn id="67" xr3:uid="{276716A1-6C96-4B1C-ABEA-171ACB050A77}" uniqueName="67" name="Secties" queryTableFieldId="67" dataDxfId="123" totalsRowDxfId="178"/>
    <tableColumn id="68" xr3:uid="{07574B23-6B09-4583-80FD-023D2E8ACABE}" uniqueName="68" name="Leeftijdscategorie" queryTableFieldId="68" dataDxfId="122" totalsRowDxfId="179"/>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F8B779F-4064-423E-8082-2381B0C548D1}" name="LJ" displayName="LJ" ref="A6:BW7" totalsRowShown="0" headerRowDxfId="342">
  <autoFilter ref="A6:BW7" xr:uid="{4F8B779F-4064-423E-8082-2381B0C548D1}"/>
  <tableColumns count="75">
    <tableColumn id="1" xr3:uid="{5FE8EE3F-AD35-48A6-85F6-BDFB105B0725}" name="Kringdag" dataDxfId="341"/>
    <tableColumn id="2" xr3:uid="{9BCFCC0D-6A6A-4A94-8347-6671F120F3AC}" name="Ver.nr" dataDxfId="340"/>
    <tableColumn id="3" xr3:uid="{19B2C186-27FD-419C-B197-8025BF5CFE71}" name="Naam vereniging" dataDxfId="339"/>
    <tableColumn id="4" xr3:uid="{D3334820-466D-4BDD-B965-0B7E193F3233}" name="Delegatie" dataDxfId="338"/>
    <tableColumn id="5" xr3:uid="{46317316-8382-49B2-BA5D-6FEDF3FD7884}" name="Muziekkorps bij mars en defilé" dataDxfId="337"/>
    <tableColumn id="6" xr3:uid="{13D83B93-BCD1-4CD4-9C3F-433F446A5723}" name="Deeln. jeugdkoningschieten" dataDxfId="336"/>
    <tableColumn id="7" xr3:uid="{89928C9B-C271-4E70-965C-A19CB2581977}" name="Maj. Senioren jureren bij mars" dataDxfId="335"/>
    <tableColumn id="8" xr3:uid="{02A99D9F-6464-4218-A98E-811C81615D5C}" name="Maj. Jeugd jureren bij mars" dataDxfId="334"/>
    <tableColumn id="9" xr3:uid="{CAD36238-5F96-47BD-B57F-DD6532718290}" name="Korps senioren" dataDxfId="333"/>
    <tableColumn id="10" xr3:uid="{E85CFA93-54A2-4E31-85FE-7FEFD8641F8E}" name="Junioren korps 1"/>
    <tableColumn id="11" xr3:uid="{C6BACE44-D4CB-4215-A3C3-539AAB5FB41C}" name="Junioren korps 2"/>
    <tableColumn id="26" xr3:uid="{629685E4-7852-4956-97AC-86BF9C7AC0F9}" name="Aspiranten korps 1"/>
    <tableColumn id="30" xr3:uid="{F8BDC429-9CDD-4125-AD5F-52CD2851CBA4}" name="Aspiranten korps 2"/>
    <tableColumn id="12" xr3:uid="{0671084D-0D3B-4D86-86A9-2FCF796FF887}" name="Acrobatisch senioren" dataDxfId="332"/>
    <tableColumn id="13" xr3:uid="{652975E7-D8A2-418E-9E7D-70CF9AC7B67B}" name="Acrobatisch junioren" dataDxfId="331"/>
    <tableColumn id="14" xr3:uid="{7D143A4D-59D1-43DC-9801-318329105B70}" name="Acrobatisch aspiranten" dataDxfId="330"/>
    <tableColumn id="15" xr3:uid="{22E52461-0B78-4950-B7A2-9190EC07FB64}" name="Show senioren" dataDxfId="329"/>
    <tableColumn id="16" xr3:uid="{164C10B7-0CCB-4FBA-9EDF-36DD8C3E8585}" name="Show junioren" dataDxfId="328"/>
    <tableColumn id="17" xr3:uid="{7F98B6E0-7F7C-4A4D-BEF0-395CC5476215}" name="Show aspiranten" dataDxfId="327"/>
    <tableColumn id="18" xr3:uid="{25275654-3B66-4EC8-A412-DF64E362810F}" name="Senioren indiv." dataDxfId="326"/>
    <tableColumn id="19" xr3:uid="{E061961B-1A71-4111-B704-2167D4FDCA04}" name="Junioren indiv." dataDxfId="325"/>
    <tableColumn id="20" xr3:uid="{7986702B-614E-495B-88C8-CC1A210170CF}" name="Aspiranten indiv." dataDxfId="324"/>
    <tableColumn id="21" xr3:uid="{A5461B4C-B2D1-498B-A848-42A3BC7A8BC4}" name="Sen. ind opgegeven namen" dataDxfId="323"/>
    <tableColumn id="22" xr3:uid="{BEE788A5-74B3-4FB3-907A-7BF2432D6207}" name="Jun. ind opgegeven namen" dataDxfId="322"/>
    <tableColumn id="23" xr3:uid="{8E05A72F-E53E-401A-8B0B-592CC8CBB173}" name="Asp. ind opgegeven namen" dataDxfId="321"/>
    <tableColumn id="24" xr3:uid="{D7485158-293F-4E3D-98D2-CF55D58B12AF}" name="Hoofdkorps" dataDxfId="320"/>
    <tableColumn id="25" xr3:uid="{AB010968-2E7B-460C-8993-AC1D70D3BD4E}" name="2e korps" dataDxfId="319"/>
    <tableColumn id="31" xr3:uid="{34744077-C62E-48CE-9727-2B1CD76BEDBC}" name="Groepen, teams, ensembles en duo's"/>
    <tableColumn id="27" xr3:uid="{599500F2-464C-4024-AAAB-8143C92D5AA7}" name="Senioren" dataDxfId="318"/>
    <tableColumn id="32" xr3:uid="{AAC23FE4-6A55-4F3F-B5DA-621F4A965531}" name="Jong volwassene"/>
    <tableColumn id="28" xr3:uid="{A995C14A-D6B8-4E52-B230-85D46C534476}" name="Junioren" dataDxfId="317"/>
    <tableColumn id="29" xr3:uid="{210EE2AB-E41F-4188-A61F-76AB62A874A5}" name="Aspiranten" dataDxfId="316"/>
    <tableColumn id="38" xr3:uid="{ED65980F-756D-4E2B-9049-AA3434C09965}" name="Opgegeven senioren"/>
    <tableColumn id="39" xr3:uid="{85A913A2-DB2D-473D-B40F-376E74A1C01D}" name="Opgegeven jong volwassene"/>
    <tableColumn id="66" xr3:uid="{6F5192E5-1B91-4B51-9EA0-7453F4B7B17A}" name="Opgegeven junioren"/>
    <tableColumn id="67" xr3:uid="{95B815EB-3996-4F6E-AD75-4CDFD93F7051}" name="Opgegeven aspiranten"/>
    <tableColumn id="33" xr3:uid="{21ED27EA-920A-476C-A987-C886705272C8}" name="Marketentsters" dataDxfId="315"/>
    <tableColumn id="34" xr3:uid="{A3734509-3769-4BF8-B534-139916BF52A0}" name="Luchtgeweer" dataDxfId="314"/>
    <tableColumn id="68" xr3:uid="{F3C084A4-77EF-4E7A-9A92-9EA8703884F5}" name="Aantal luchtgeweerschutters"/>
    <tableColumn id="35" xr3:uid="{1ED86575-D359-4926-BEF3-9C7AE94C3A86}" name="Luchtpistool" dataDxfId="313"/>
    <tableColumn id="69" xr3:uid="{2DEBD8E0-C520-46B4-9BA0-A78BFAF216BA}" name="Aantal luchtpistoolschutters"/>
    <tableColumn id="37" xr3:uid="{067FF6A5-1097-446D-83C7-E12AC30F6D58}" name="Handboog" dataDxfId="312"/>
    <tableColumn id="70" xr3:uid="{63E98E26-99A4-4F5F-A89F-13E5EB533A70}" name="Aantal handboogschutters"/>
    <tableColumn id="36" xr3:uid="{02F8BD9B-9513-4067-B58F-BCD37B8D4FA4}" name="Kruisboog" dataDxfId="311"/>
    <tableColumn id="71" xr3:uid="{EEFF6F95-61D3-4BBB-B11E-D55A71246670}" name="Aantal kruisboogschutters"/>
    <tableColumn id="72" xr3:uid="{B34522E3-4006-454F-B02C-47071B21675C}" name="Luchtgeweer jeugd niet ouder dan 17 jaar." dataDxfId="310"/>
    <tableColumn id="73" xr3:uid="{813B1FCC-A6C1-4D1E-9342-C3F8FDE217C5}" name="Aantal korpsen"/>
    <tableColumn id="74" xr3:uid="{A5007B21-DE97-42AC-9201-C89E60AAADA0}" name="Opgegeven jeugdkorpsen LG"/>
    <tableColumn id="40" xr3:uid="{D1DF0CC4-6AFA-4F26-94E7-B3FEE75658C3}" name="Totaal aantal deelnemers" dataDxfId="309"/>
    <tableColumn id="41" xr3:uid="{DDE8DCDB-5F0F-41D4-9355-EDE72098650B}" name="Waarvan aantal jeugd (t/m 15 jaar)" dataDxfId="308"/>
    <tableColumn id="42" xr3:uid="{4AD23B45-1194-4899-8A72-51863633B198}" name="Kanon etc." dataDxfId="307"/>
    <tableColumn id="43" xr3:uid="{0D9B4516-9153-4C8A-A67A-D8C61F99DC5C}" name="Paarden en/of koetsen" dataDxfId="306"/>
    <tableColumn id="44" xr3:uid="{70404585-6E1E-4735-9635-0D99B20FBC26}" name="Toelichting/opmerkingen" dataDxfId="305"/>
    <tableColumn id="45" xr3:uid="{93E5C4CD-053E-41C7-AD4F-D627752F5406}" name="Inzending-ID" dataDxfId="304"/>
    <tableColumn id="46" xr3:uid="{28BA3F0A-7B5B-4370-BB77-C1D614B0BA57}" name="Inzenddatum" dataDxfId="303"/>
    <tableColumn id="75" xr3:uid="{28473866-4557-4C5B-984A-95416A587C6E}" name="Date Updated" dataDxfId="302"/>
    <tableColumn id="47" xr3:uid="{8BAA550D-B5A2-4704-807E-D080519E7C8E}" name="Naam van het hoofdkorps" dataDxfId="301"/>
    <tableColumn id="48" xr3:uid="{4C0B3A23-738E-48D6-B7A1-DB4B66FC7108}" name="Zal op treden als (hoofdkorps)" dataDxfId="300"/>
    <tableColumn id="49" xr3:uid="{978EBC24-9211-4AD4-BA5E-892076319ACD}" name="Vorm van twee muziekwerken (hoofdkorps)" dataDxfId="299"/>
    <tableColumn id="50" xr3:uid="{5876098D-128A-4F2B-9BDD-05D45807EBB2}" name="Zal uitkomen in de: (hoofdkorps)" dataDxfId="298"/>
    <tableColumn id="51" xr3:uid="{05A18B09-3195-4A36-B169-BFC361010AF9}" name="Muziekwerk1 (hoofdkorps)" dataDxfId="297"/>
    <tableColumn id="52" xr3:uid="{080589DF-D751-4E72-A1FF-D1499E799DFF}" name="Muziekwerk2 (hoofdkorps)" dataDxfId="296"/>
    <tableColumn id="53" xr3:uid="{DBA6CB2B-424D-42B2-AEE2-173CFFC390B3}" name="Korps bestaat uit ... deelnemers (hoofdkorps)" dataDxfId="295"/>
    <tableColumn id="54" xr3:uid="{0193C038-31CC-4C3D-B86C-79F592AFB69F}" name="Naam van het 2e korps" dataDxfId="294"/>
    <tableColumn id="55" xr3:uid="{BF390BAF-759F-46A2-B089-A26594BD5AE3}" name="Zal op treden als (2e korps)" dataDxfId="293"/>
    <tableColumn id="56" xr3:uid="{14E841BE-A956-401D-8BCB-786DD5C94AB2}" name="Vorm van twee muziekwerken (2e korps)" dataDxfId="292"/>
    <tableColumn id="57" xr3:uid="{6B38B763-EDC5-43F3-B366-D91005BD8A10}" name="Zal uitkomen in de: (2e korps)" dataDxfId="291"/>
    <tableColumn id="58" xr3:uid="{C7F25D80-94FE-4E9D-97DB-72DBE154F97B}" name="Muziekwerk1 (2e korps)" dataDxfId="290"/>
    <tableColumn id="59" xr3:uid="{ED2D53AE-F005-432E-AE06-D5BCC146DE7B}" name="Muziekwerk2 (2e korps)" dataDxfId="289"/>
    <tableColumn id="60" xr3:uid="{58169E12-99B5-492C-8129-4C808E23FA7B}" name="Korps bestaat uit ... deelnemers (2e korps)" dataDxfId="288"/>
    <tableColumn id="64" xr3:uid="{4D6655B8-62D6-4EAB-A7FB-A89BE3494370}" name="Mechanische muziek" dataDxfId="287"/>
    <tableColumn id="61" xr3:uid="{A2F2496B-A903-498D-AFCA-BABB37C97D6C}" name="Onderdelen" dataDxfId="286"/>
    <tableColumn id="62" xr3:uid="{10DCF5A1-FD69-4824-9AC7-CD0F873384CD}" name="Secties" dataDxfId="285"/>
    <tableColumn id="63" xr3:uid="{489834DB-73B0-4029-AA2F-15D1970AC822}" name="Leeftijdscategorie" dataDxfId="284"/>
    <tableColumn id="65" xr3:uid="{BAC977F7-6EBE-47F3-A368-FEF310D3AC6C}" name="Aantal opgegeven majorettes" dataDxfId="283"/>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3BE24FE-77E5-4EA1-8B0F-4712CD50A33E}" name="FSD" displayName="FSD" ref="A6:BA8" tableType="queryTable" insertRow="1" totalsRowCount="1" headerRowDxfId="282" totalsRowDxfId="281" headerRowCellStyle="Goed">
  <autoFilter ref="A6:BA7" xr:uid="{73BE24FE-77E5-4EA1-8B0F-4712CD50A33E}"/>
  <tableColumns count="53">
    <tableColumn id="1" xr3:uid="{230D35B1-318E-4FC7-8CFE-CB72561A7C78}" uniqueName="1" name="Kringdag" totalsRowLabel="Totaal" queryTableFieldId="1"/>
    <tableColumn id="2" xr3:uid="{AD474DAC-790B-3847-9B57-F5955DFF739F}" uniqueName="2" name="Ver.nr." queryTableFieldId="114"/>
    <tableColumn id="3" xr3:uid="{A1938DE9-F00D-4BA8-8A5F-EE6F77AD45DA}" uniqueName="3" name="Naam vereniging" totalsRowFunction="count" queryTableFieldId="3"/>
    <tableColumn id="4" xr3:uid="{8445C7DB-35BB-43B8-8DFD-7447E65AEC62}" uniqueName="4" name="Delegatie" totalsRowFunction="custom" queryTableFieldId="4" dataDxfId="80" totalsRowDxfId="81">
      <totalsRowFormula>COUNTIF(FSD[Delegatie],"x")</totalsRowFormula>
    </tableColumn>
    <tableColumn id="5" xr3:uid="{B4122B33-29F3-BC4D-9656-9FAFDD0B4E46}" uniqueName="5" name="Muziekkorps tijdens mars en defilé" totalsRowFunction="custom" queryTableFieldId="115" totalsRowDxfId="82">
      <totalsRowFormula>COUNTIF(FSD[Muziekkorps tijdens mars en defilé],"x")</totalsRowFormula>
    </tableColumn>
    <tableColumn id="6" xr3:uid="{9947508B-2FE2-C14D-AAD6-52ACD1A90FC6}" uniqueName="6" name="Deelname jeugdkoningschieten" totalsRowFunction="custom" queryTableFieldId="116" totalsRowDxfId="83">
      <totalsRowFormula>COUNTIF(FSD[Deelname jeugdkoningschieten],"x")</totalsRowFormula>
    </tableColumn>
    <tableColumn id="7" xr3:uid="{FFA6CD71-9DBE-4EB0-AEE3-60F267D05DF9}" uniqueName="7" name="Maj. Senioren jureren bij mars" totalsRowFunction="custom" queryTableFieldId="7" dataDxfId="79" totalsRowDxfId="84">
      <totalsRowFormula>COUNTIF(FSD[Maj. Senioren jureren bij mars],"x")</totalsRowFormula>
    </tableColumn>
    <tableColumn id="8" xr3:uid="{322A5420-10BF-47E2-9B31-CA992EDA8F66}" uniqueName="8" name="Maj. Jeugd jureren bij mars" totalsRowFunction="custom" queryTableFieldId="8" dataDxfId="78" totalsRowDxfId="85">
      <totalsRowFormula>COUNTIF(FSD[Maj. Jeugd jureren bij mars],"x")</totalsRowFormula>
    </tableColumn>
    <tableColumn id="9" xr3:uid="{D68C2110-07D1-4FBE-AA9F-E4CC6B7C3081}" uniqueName="9" name="Korps senioren" totalsRowFunction="sum" queryTableFieldId="9" dataDxfId="77" totalsRowDxfId="86"/>
    <tableColumn id="10" xr3:uid="{0E9FDA67-0BA2-440B-862C-AA13736A58A1}" uniqueName="10" name="Junioren korps 1" totalsRowFunction="sum" queryTableFieldId="106" totalsRowDxfId="87"/>
    <tableColumn id="11" xr3:uid="{F1D8E8E6-F687-49A4-9578-08E116AFF37A}" uniqueName="11" name="Junioren korps 2" totalsRowFunction="sum" queryTableFieldId="107" totalsRowDxfId="88"/>
    <tableColumn id="26" xr3:uid="{F2C10C82-BF45-4F2D-9F7A-DEBF4CCE992A}" uniqueName="26" name="Aspiranten korps 1" totalsRowFunction="sum" queryTableFieldId="108" totalsRowDxfId="89"/>
    <tableColumn id="30" xr3:uid="{FCCB5B66-5964-450C-BBFA-4BA2596DC701}" uniqueName="30" name="Aspiranten korps 2" totalsRowFunction="sum" queryTableFieldId="109" totalsRowDxfId="90"/>
    <tableColumn id="12" xr3:uid="{C04A0F2F-F380-4FEF-A0BC-8F43D2154B1F}" uniqueName="12" name="Acrobatisch senioren" totalsRowFunction="sum" queryTableFieldId="12" dataDxfId="76" totalsRowDxfId="91"/>
    <tableColumn id="13" xr3:uid="{04F2402D-62D5-4A1D-96B1-681E01E2DFEA}" uniqueName="13" name="Acrobatisch junioren" totalsRowFunction="sum" queryTableFieldId="13" dataDxfId="75" totalsRowDxfId="92"/>
    <tableColumn id="14" xr3:uid="{B577E129-427F-4CFB-B068-049EF4DE88AA}" uniqueName="14" name="Acrobatisch aspiranten" totalsRowFunction="sum" queryTableFieldId="14" dataDxfId="74" totalsRowDxfId="93"/>
    <tableColumn id="15" xr3:uid="{9FB3C53E-0253-3F45-9933-4B967C41D339}" uniqueName="15" name="Opgeven vendeliers ind." totalsRowFunction="sum" queryTableFieldId="117"/>
    <tableColumn id="16" xr3:uid="{F92FAD8B-6D1A-194C-8CED-E41816C6CB8E}" uniqueName="16" name="Acrob. senioren indiv." totalsRowFunction="sum" queryTableFieldId="118"/>
    <tableColumn id="17" xr3:uid="{0B102C2F-AD25-3C43-9376-BF13C6256626}" uniqueName="17" name="Acrob. junioren indiv." totalsRowFunction="sum" queryTableFieldId="119"/>
    <tableColumn id="18" xr3:uid="{3B544119-2684-8D4B-8C40-AB6877A08D91}" uniqueName="18" name="Acrob. aspiranten indiv." totalsRowFunction="sum" queryTableFieldId="120"/>
    <tableColumn id="19" xr3:uid="{C4A0873A-81B2-E94B-9693-D387C05C416E}" uniqueName="19" name="Deelname hoofdkorps" totalsRowFunction="custom" queryTableFieldId="121" totalsRowDxfId="94">
      <totalsRowFormula>COUNTIF(FSD[Deelname hoofdkorps],"x")</totalsRowFormula>
    </tableColumn>
    <tableColumn id="31" xr3:uid="{C6B6683E-5C96-41A9-B01B-566544560117}" uniqueName="31" name="Groepen, teams, ensembles en duo's" totalsRowFunction="sum" queryTableFieldId="74" totalsRowDxfId="95"/>
    <tableColumn id="70" xr3:uid="{306F10D5-06E3-4B62-BCA3-911F4788FCB0}" uniqueName="70" name="Aantal opgegeven majorettes" totalsRowFunction="sum" queryTableFieldId="70" dataDxfId="73" totalsRowDxfId="96"/>
    <tableColumn id="20" xr3:uid="{F246734C-026F-D446-A60A-6AAB658430B5}" uniqueName="20" name="Opgeven bielemannen" totalsRowFunction="sum" queryTableFieldId="122"/>
    <tableColumn id="27" xr3:uid="{E6390A79-1F93-4025-9782-192BF3044E75}" uniqueName="27" name="Senioren" totalsRowFunction="sum" queryTableFieldId="27" dataDxfId="72" totalsRowDxfId="97"/>
    <tableColumn id="32" xr3:uid="{47F07FDD-ACC0-47B9-B47E-BE6237E27AC1}" uniqueName="32" name="Jong Volwassene" totalsRowFunction="sum" queryTableFieldId="75" totalsRowDxfId="98"/>
    <tableColumn id="28" xr3:uid="{95FC90F7-6D74-41B8-BE65-1833DDE14332}" uniqueName="28" name="Junioren" totalsRowFunction="sum" queryTableFieldId="28" dataDxfId="71" totalsRowDxfId="99"/>
    <tableColumn id="29" xr3:uid="{5360D20E-C4EF-427A-B9FC-486AFA38F7BE}" uniqueName="29" name="Aspiranten" totalsRowFunction="sum" queryTableFieldId="29" dataDxfId="70" totalsRowDxfId="100"/>
    <tableColumn id="21" xr3:uid="{D657FABB-3CD3-D848-A6D4-6C3029EB4E22}" uniqueName="21" name="Deelname marketentsters" totalsRowFunction="custom" queryTableFieldId="123" totalsRowDxfId="101">
      <totalsRowFormula>COUNTIF(FSD[Deelname marketentsters],"x")</totalsRowFormula>
    </tableColumn>
    <tableColumn id="42" xr3:uid="{FEA14974-141D-4214-9AD9-CDA825A0E3E5}" uniqueName="42" name="Aantal luchtgeweerschutters" totalsRowFunction="sum" queryTableFieldId="80" dataDxfId="69"/>
    <tableColumn id="43" xr3:uid="{128AC803-FF09-4C99-9BFD-05E8090ADB1F}" uniqueName="43" name="Aantal luchtpistoolschutters" totalsRowFunction="sum" queryTableFieldId="81" dataDxfId="68" totalsRowDxfId="102"/>
    <tableColumn id="44" xr3:uid="{761688DF-91FF-486E-BDCE-FF3E5AA8ACCE}" uniqueName="44" name="Aantal handboogschutters" totalsRowFunction="sum" queryTableFieldId="82" dataDxfId="67"/>
    <tableColumn id="71" xr3:uid="{2C9358B9-7475-489E-9694-B3B4C97B0B32}" uniqueName="71" name="Aantal kruisboogschutters" totalsRowFunction="sum" queryTableFieldId="83" dataDxfId="66" totalsRowDxfId="103"/>
    <tableColumn id="22" xr3:uid="{EDB1D253-B08F-924E-B593-DBDF10DE39BE}" uniqueName="22" name="(Aantal jeugdkorpsen" totalsRowFunction="sum" queryTableFieldId="124"/>
    <tableColumn id="45" xr3:uid="{3DDEB7CD-1ACF-477A-850B-DC26C9544089}" uniqueName="45" name="Totaal aantal deelnemers" totalsRowFunction="sum" queryTableFieldId="45" dataDxfId="65" totalsRowDxfId="104"/>
    <tableColumn id="46" xr3:uid="{03BCDF0D-E655-4FDC-9FDF-714C72EF21E0}" uniqueName="46" name="Waarvan aantal jeugd (t/m 15 jaar)" totalsRowFunction="sum" queryTableFieldId="46" dataDxfId="64" totalsRowDxfId="105"/>
    <tableColumn id="47" xr3:uid="{1848C3AC-DA5D-414D-86CC-5716528A6449}" uniqueName="47" name="Kanon etc." totalsRowFunction="custom" queryTableFieldId="47" dataDxfId="63" totalsRowDxfId="106">
      <totalsRowFormula>COUNTIF(FSD[Kanon etc.],"x")</totalsRowFormula>
    </tableColumn>
    <tableColumn id="48" xr3:uid="{9536F103-194A-4528-8CF5-42BD315ACC0E}" uniqueName="48" name="Paarden en/of koetsen" totalsRowFunction="custom" queryTableFieldId="48" dataDxfId="62" totalsRowDxfId="107">
      <totalsRowFormula>COUNTIF(FSD[Paarden en/of koetsen],"x")</totalsRowFormula>
    </tableColumn>
    <tableColumn id="49" xr3:uid="{D69853E1-38FA-4FFD-BCDE-760AAEFA4E6D}" uniqueName="49" name="Toelichting/opmerkingen" queryTableFieldId="49" dataDxfId="61" totalsRowDxfId="108"/>
    <tableColumn id="50" xr3:uid="{2D4D71CB-4C44-4624-B6A1-CA83504691E4}" uniqueName="50" name="Inzending-ID" queryTableFieldId="50" dataDxfId="60" totalsRowDxfId="109"/>
    <tableColumn id="51" xr3:uid="{F8FC0A29-19D2-441E-ABBC-6C9448E2F8E5}" uniqueName="51" name="Inzenddatum" queryTableFieldId="51" dataDxfId="59" totalsRowDxfId="110"/>
    <tableColumn id="75" xr3:uid="{DF430BCF-06A0-4909-886A-ED7C3675C9B4}" uniqueName="75" name="Date Updated" queryTableFieldId="87" dataDxfId="58" totalsRowDxfId="111"/>
    <tableColumn id="52" xr3:uid="{A17B95BB-AE23-4602-86E4-E4B69AC172FE}" uniqueName="52" name="Naam van het hoofdkorps" queryTableFieldId="52" dataDxfId="57" totalsRowDxfId="112"/>
    <tableColumn id="53" xr3:uid="{E2FBE64E-F279-4D1C-A0C3-67A6E2083C70}" uniqueName="53" name="Zal op treden als (hoofdkorps)" queryTableFieldId="53" dataDxfId="56" totalsRowDxfId="113"/>
    <tableColumn id="54" xr3:uid="{7E0FF81D-4AE6-429F-A3B8-FDB29CD17EAD}" uniqueName="54" name="Vorm van twee muziekwerken (hoofdkorps)" queryTableFieldId="54" dataDxfId="55" totalsRowDxfId="114"/>
    <tableColumn id="55" xr3:uid="{DDAF515F-C3A4-46D2-9641-5618C7145E94}" uniqueName="55" name="Zal uitkomen in de: (hoofdkorps)" queryTableFieldId="55" dataDxfId="54" totalsRowDxfId="115"/>
    <tableColumn id="56" xr3:uid="{9B712097-685D-41FF-BDCD-B39B0DAEDE68}" uniqueName="56" name="Muziekwerk1 (hoofdkorps)" queryTableFieldId="56" dataDxfId="53" totalsRowDxfId="116"/>
    <tableColumn id="57" xr3:uid="{DCE8685F-7B4B-40B8-B019-8DFBBE97A1A7}" uniqueName="57" name="Muziekwerk2 (hoofdkorps)" queryTableFieldId="57" dataDxfId="52" totalsRowDxfId="117"/>
    <tableColumn id="58" xr3:uid="{E2D403CC-64F0-40C2-BC6C-3633185356EF}" uniqueName="58" name="Korps bestaat uit ... deelnemers (hoofdkorps)" totalsRowFunction="sum" queryTableFieldId="58" dataDxfId="51" totalsRowDxfId="118"/>
    <tableColumn id="23" xr3:uid="{70BD7402-9568-E342-8AEF-DA0C518CA4B4}" uniqueName="23" name="Wordt er gebruik gemaakt van mechanische muziek?" queryTableFieldId="125"/>
    <tableColumn id="66" xr3:uid="{CA4F0955-5464-46EE-BEA9-38CE7800D2EC}" uniqueName="66" name="Onderdelen" queryTableFieldId="66" dataDxfId="50" totalsRowDxfId="119"/>
    <tableColumn id="67" xr3:uid="{3F1F53B8-F781-401E-82C8-90031468BF1B}" uniqueName="67" name="Secties" queryTableFieldId="67" dataDxfId="49" totalsRowDxfId="120"/>
    <tableColumn id="68" xr3:uid="{D58A6DB8-6A15-4F87-AC46-684B07791844}" uniqueName="68" name="Leeftijdscategorie" queryTableFieldId="68" dataDxfId="48" totalsRowDxfId="121"/>
  </tableColumns>
  <tableStyleInfo name="TableStyleMedium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0296358-BD0A-2548-8CD0-0F3EB2F371FA}" name="GKVI" displayName="GKVI" ref="A6:T9" tableType="queryTable" totalsRowCount="1" headerRowDxfId="280" headerRowCellStyle="Standaard 2">
  <autoFilter ref="A6:T8" xr:uid="{80296358-BD0A-2548-8CD0-0F3EB2F371FA}"/>
  <tableColumns count="20">
    <tableColumn id="1" xr3:uid="{CAB0F7BF-DD3C-574E-9EFD-1395DB378952}" uniqueName="1" name="Inzending-ID" totalsRowLabel="Totaal" queryTableFieldId="1"/>
    <tableColumn id="102" xr3:uid="{AF4CBE9A-929A-6D4B-8810-B6A58ECA339C}" uniqueName="102" name="Inzenddatum" queryTableFieldId="102" dataDxfId="47"/>
    <tableColumn id="2" xr3:uid="{514E1936-3658-F647-B9BB-1EBF2043A08F}" uniqueName="2" name="GKVI" queryTableFieldId="2" dataDxfId="279"/>
    <tableColumn id="4" xr3:uid="{186B5F09-B28F-204A-9D00-E34E7C10285E}" uniqueName="4" name="Verenigingsnummer" queryTableFieldId="4" dataDxfId="278"/>
    <tableColumn id="5" xr3:uid="{DE78238A-E945-E641-8428-00DF25B86411}" uniqueName="5" name="Naam vereniging" totalsRowFunction="count" queryTableFieldId="5" dataDxfId="277"/>
    <tableColumn id="89" xr3:uid="{FF174135-2E24-FF48-8ECA-39936694BB30}" uniqueName="89" name="Korps klassiek senioren" totalsRowFunction="sum" queryTableFieldId="89"/>
    <tableColumn id="90" xr3:uid="{E0E87A3F-F0EC-AF41-BE97-E723A98D94FC}" uniqueName="90" name="Korps 1 klassiek junioren" totalsRowFunction="sum" queryTableFieldId="90"/>
    <tableColumn id="91" xr3:uid="{76BE0708-7844-0D42-93ED-F449F78A4CC9}" uniqueName="91" name="Korps 2 klassiek junioren" totalsRowFunction="sum" queryTableFieldId="91"/>
    <tableColumn id="92" xr3:uid="{74449515-E657-7149-A18C-D83AE22647FF}" uniqueName="92" name="Korps 1 klassiek aspiranten" totalsRowFunction="sum" queryTableFieldId="92"/>
    <tableColumn id="93" xr3:uid="{B5315752-004F-944F-9A3B-04DEAE3027EC}" uniqueName="93" name="Korps 2 klassiek aspiranten" totalsRowFunction="sum" queryTableFieldId="93"/>
    <tableColumn id="94" xr3:uid="{F4D13990-003C-4347-BD97-8E218345CE8E}" uniqueName="94" name="Korps acrob. senioren" totalsRowFunction="sum" queryTableFieldId="94"/>
    <tableColumn id="95" xr3:uid="{181A6129-D370-2F48-84A2-05E7B45235D2}" uniqueName="95" name="Korps acrob. junioren" totalsRowFunction="sum" queryTableFieldId="95"/>
    <tableColumn id="96" xr3:uid="{33130EDC-5DD4-0D45-BCA7-8774546BD6B5}" uniqueName="96" name="Korps acrob. aspiranten" totalsRowFunction="sum" queryTableFieldId="96"/>
    <tableColumn id="97" xr3:uid="{F60065D0-C0AB-254E-A746-58CBE2F7F207}" uniqueName="97" name="Acrob. senioren indiv." totalsRowFunction="sum" queryTableFieldId="97"/>
    <tableColumn id="98" xr3:uid="{B36C6251-88D8-F243-83B1-4F57355C8410}" uniqueName="98" name="Acrob. junioren indiv." totalsRowFunction="sum" queryTableFieldId="98"/>
    <tableColumn id="99" xr3:uid="{BECA0A40-3136-634B-9526-6F1483FB4901}" uniqueName="99" name="Acrob. aspiranten indiv." totalsRowFunction="sum" queryTableFieldId="99"/>
    <tableColumn id="100" xr3:uid="{E1599B97-1727-BC43-A597-55D4EF9E7D3F}" uniqueName="100" name="Aantal deelnemers" totalsRowFunction="sum" queryTableFieldId="100"/>
    <tableColumn id="101" xr3:uid="{2E250411-C593-5847-9D9F-815CE5CD2612}" uniqueName="101" name="Hiervan is aspirant" queryTableFieldId="101"/>
    <tableColumn id="103" xr3:uid="{A1BCD839-724C-AE4A-A858-19F55BE8786B}" uniqueName="103" name="Opmerkingen" queryTableFieldId="103" dataDxfId="276"/>
    <tableColumn id="104" xr3:uid="{BF3E1BA2-5AD0-3449-986F-E026AA93C587}" uniqueName="104" name="Date Updated" queryTableFieldId="104" dataDxfId="46"/>
  </tableColumns>
  <tableStyleInfo name="TableStyleMedium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1D92841-27A3-5641-A527-6B9D6BA8F364}" name="Bielemantreffen" displayName="Bielemantreffen" ref="A5:K7" tableType="queryTable" totalsRowCount="1">
  <autoFilter ref="A5:K6" xr:uid="{F1D92841-27A3-5641-A527-6B9D6BA8F364}"/>
  <tableColumns count="11">
    <tableColumn id="303" xr3:uid="{A94972F1-2815-344C-B319-E86D14FF2709}" uniqueName="303" name="BIEL" totalsRowLabel="Totaal" queryTableFieldId="303" dataDxfId="275"/>
    <tableColumn id="60" xr3:uid="{137EEC73-1F58-F940-88A6-83DE969EFB55}" uniqueName="60" name="Verenigingsnummer" queryTableFieldId="539" dataDxfId="274"/>
    <tableColumn id="305" xr3:uid="{EF587655-6137-914D-8DF2-DF7D61C96AD6}" uniqueName="305" name="Naam vereniging" totalsRowFunction="count" queryTableFieldId="305" dataDxfId="273"/>
    <tableColumn id="56" xr3:uid="{C24D88B7-F93A-B245-9315-921B4417C8D9}" uniqueName="56" name="Senioren" totalsRowFunction="sum" queryTableFieldId="524" dataDxfId="272"/>
    <tableColumn id="59" xr3:uid="{BB264121-54D0-AA40-9AAD-AF677DC62E28}" uniqueName="59" name="Jong Volwassene" totalsRowFunction="sum" queryTableFieldId="527" dataDxfId="271"/>
    <tableColumn id="57" xr3:uid="{B24BFEE6-D536-6F4C-BF0C-E2640F564E68}" uniqueName="57" name="Junioren" totalsRowFunction="sum" queryTableFieldId="525" dataDxfId="270"/>
    <tableColumn id="58" xr3:uid="{911E21B5-975B-6648-A9C2-D9FF4A132901}" uniqueName="58" name="Aspiranten" totalsRowFunction="sum" queryTableFieldId="526" dataDxfId="269"/>
    <tableColumn id="461" xr3:uid="{EC34EAC4-8D29-544B-A48D-CC21F916D8F8}" uniqueName="461" name="Opmerkingen/toelichting" queryTableFieldId="461" dataDxfId="268"/>
    <tableColumn id="301" xr3:uid="{71CF2666-9A3D-374F-84AF-5FA753C27E48}" uniqueName="301" name="Inzending-ID" queryTableFieldId="301" dataDxfId="267"/>
    <tableColumn id="302" xr3:uid="{F158597D-9E24-E14A-BE91-A8830C938E65}" uniqueName="302" name="Inzenddatum" queryTableFieldId="302" dataDxfId="45"/>
    <tableColumn id="463" xr3:uid="{50B28929-C17A-BD47-A857-DA30E767E60B}" uniqueName="463" name="Date Updated" totalsRowFunction="count" queryTableFieldId="463" dataDxfId="44"/>
  </tableColumns>
  <tableStyleInfo name="TableStyleMedium7"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D7BAB-3485-4E29-90D6-492F584E3FD6}">
  <dimension ref="A1:CC108"/>
  <sheetViews>
    <sheetView tabSelected="1" zoomScaleNormal="100" workbookViewId="0">
      <pane xSplit="3" ySplit="5" topLeftCell="D6" activePane="bottomRight" state="frozen"/>
      <selection pane="topRight" activeCell="D1" sqref="D1"/>
      <selection pane="bottomLeft" activeCell="A7" sqref="A7"/>
      <selection pane="bottomRight" activeCell="A9" sqref="A9"/>
    </sheetView>
  </sheetViews>
  <sheetFormatPr baseColWidth="10" defaultColWidth="8.83203125" defaultRowHeight="15" x14ac:dyDescent="0.2"/>
  <cols>
    <col min="1" max="1" width="11" bestFit="1" customWidth="1"/>
    <col min="2" max="2" width="9.1640625" bestFit="1" customWidth="1"/>
    <col min="3" max="3" width="25.33203125" bestFit="1" customWidth="1"/>
    <col min="4" max="17" width="3.6640625" bestFit="1" customWidth="1"/>
    <col min="18" max="19" width="3.6640625" style="48" bestFit="1" customWidth="1"/>
    <col min="20" max="34" width="3.6640625" bestFit="1" customWidth="1"/>
    <col min="35" max="35" width="4.1640625" bestFit="1" customWidth="1"/>
    <col min="36" max="38" width="3.6640625" bestFit="1" customWidth="1"/>
    <col min="39" max="39" width="24.6640625" bestFit="1" customWidth="1"/>
    <col min="40" max="40" width="5.1640625" bestFit="1" customWidth="1"/>
    <col min="41" max="42" width="17.6640625" bestFit="1" customWidth="1"/>
    <col min="43" max="43" width="3.6640625" bestFit="1" customWidth="1"/>
    <col min="44" max="44" width="3.6640625" style="42" bestFit="1" customWidth="1"/>
    <col min="45" max="50" width="3.6640625" bestFit="1" customWidth="1"/>
    <col min="51" max="52" width="6.1640625" bestFit="1" customWidth="1"/>
    <col min="53" max="53" width="6.1640625" style="47" bestFit="1" customWidth="1"/>
    <col min="54" max="54" width="15.6640625" style="1" bestFit="1" customWidth="1"/>
    <col min="55" max="55" width="21.33203125" style="1" bestFit="1" customWidth="1"/>
    <col min="56" max="57" width="9.33203125" bestFit="1" customWidth="1"/>
  </cols>
  <sheetData>
    <row r="1" spans="1:81" x14ac:dyDescent="0.2">
      <c r="AI1" t="s">
        <v>0</v>
      </c>
      <c r="AL1" s="2"/>
      <c r="AM1" s="2"/>
      <c r="AS1" s="1"/>
      <c r="AT1" s="1"/>
      <c r="BB1" s="24"/>
      <c r="BC1" s="24"/>
      <c r="BD1" s="24"/>
      <c r="BE1" s="24"/>
    </row>
    <row r="2" spans="1:81" ht="16" thickBot="1" x14ac:dyDescent="0.25">
      <c r="AL2" s="2"/>
      <c r="AM2" s="2"/>
      <c r="AS2" s="1"/>
      <c r="AT2" s="1"/>
      <c r="BB2" s="24"/>
      <c r="BC2" s="24"/>
      <c r="BD2" s="24"/>
      <c r="BE2" s="24"/>
    </row>
    <row r="3" spans="1:81" ht="33" customHeight="1" thickBot="1" x14ac:dyDescent="0.25">
      <c r="A3" s="67"/>
      <c r="B3" s="68"/>
      <c r="C3" s="69"/>
      <c r="D3" s="95" t="s">
        <v>1</v>
      </c>
      <c r="E3" s="96"/>
      <c r="F3" s="96"/>
      <c r="G3" s="96"/>
      <c r="H3" s="97"/>
      <c r="I3" s="72"/>
      <c r="J3" s="102" t="s">
        <v>2</v>
      </c>
      <c r="K3" s="102"/>
      <c r="L3" s="102"/>
      <c r="M3" s="102"/>
      <c r="N3" s="102"/>
      <c r="O3" s="102"/>
      <c r="P3" s="102"/>
      <c r="Q3" s="102"/>
      <c r="R3" s="102"/>
      <c r="S3" s="102"/>
      <c r="T3" s="103"/>
      <c r="U3" s="17" t="s">
        <v>3</v>
      </c>
      <c r="V3" s="11" t="s">
        <v>150</v>
      </c>
      <c r="W3" s="13"/>
      <c r="X3" s="95" t="s">
        <v>5</v>
      </c>
      <c r="Y3" s="96"/>
      <c r="Z3" s="96"/>
      <c r="AA3" s="96"/>
      <c r="AB3" s="97"/>
      <c r="AC3" s="106" t="s">
        <v>151</v>
      </c>
      <c r="AD3" s="95" t="s">
        <v>7</v>
      </c>
      <c r="AE3" s="96"/>
      <c r="AF3" s="96"/>
      <c r="AG3" s="96"/>
      <c r="AH3" s="97"/>
      <c r="AI3" s="95" t="s">
        <v>8</v>
      </c>
      <c r="AJ3" s="96"/>
      <c r="AK3" s="96"/>
      <c r="AL3" s="96"/>
      <c r="AM3" s="96"/>
      <c r="AN3" s="96"/>
      <c r="AO3" s="96"/>
      <c r="AP3" s="96"/>
      <c r="AQ3" s="97"/>
      <c r="AR3" s="89" t="s">
        <v>9</v>
      </c>
      <c r="AS3" s="90"/>
      <c r="AT3" s="90"/>
      <c r="AU3" s="90"/>
      <c r="AV3" s="90"/>
      <c r="AW3" s="91"/>
      <c r="AX3" s="95" t="s">
        <v>152</v>
      </c>
      <c r="AY3" s="96"/>
      <c r="AZ3" s="96"/>
      <c r="BA3" s="97"/>
      <c r="BB3"/>
      <c r="BC3"/>
      <c r="BW3" s="1"/>
      <c r="BX3" s="24"/>
      <c r="BY3" s="24"/>
      <c r="BZ3" s="24"/>
      <c r="CA3" s="24"/>
      <c r="CB3" s="24"/>
      <c r="CC3" s="24"/>
    </row>
    <row r="4" spans="1:81" ht="16" thickBot="1" x14ac:dyDescent="0.25">
      <c r="A4" s="70"/>
      <c r="B4" s="71"/>
      <c r="C4" s="61"/>
      <c r="D4" s="98"/>
      <c r="E4" s="99"/>
      <c r="F4" s="99"/>
      <c r="G4" s="99"/>
      <c r="H4" s="100"/>
      <c r="I4" s="101" t="s">
        <v>11</v>
      </c>
      <c r="J4" s="104"/>
      <c r="K4" s="104"/>
      <c r="L4" s="104"/>
      <c r="M4" s="105"/>
      <c r="N4" s="101" t="s">
        <v>87</v>
      </c>
      <c r="O4" s="102"/>
      <c r="P4" s="103"/>
      <c r="Q4" s="101" t="s">
        <v>14</v>
      </c>
      <c r="R4" s="102"/>
      <c r="S4" s="102"/>
      <c r="T4" s="102"/>
      <c r="U4" s="18"/>
      <c r="V4" s="14"/>
      <c r="W4" s="16"/>
      <c r="X4" s="98"/>
      <c r="Y4" s="99"/>
      <c r="Z4" s="99"/>
      <c r="AA4" s="99"/>
      <c r="AB4" s="100"/>
      <c r="AC4" s="107"/>
      <c r="AD4" s="98"/>
      <c r="AE4" s="99"/>
      <c r="AF4" s="99"/>
      <c r="AG4" s="99"/>
      <c r="AH4" s="100"/>
      <c r="AI4" s="98"/>
      <c r="AJ4" s="99"/>
      <c r="AK4" s="99"/>
      <c r="AL4" s="99"/>
      <c r="AM4" s="99"/>
      <c r="AN4" s="99"/>
      <c r="AO4" s="99"/>
      <c r="AP4" s="99"/>
      <c r="AQ4" s="100"/>
      <c r="AR4" s="92"/>
      <c r="AS4" s="93"/>
      <c r="AT4" s="93"/>
      <c r="AU4" s="93"/>
      <c r="AV4" s="93"/>
      <c r="AW4" s="94"/>
      <c r="AX4" s="98"/>
      <c r="AY4" s="99"/>
      <c r="AZ4" s="99"/>
      <c r="BA4" s="100"/>
      <c r="BB4"/>
      <c r="BC4"/>
      <c r="BW4" s="1"/>
      <c r="BX4" s="24"/>
      <c r="BY4" s="24"/>
      <c r="BZ4" s="24"/>
      <c r="CA4" s="24"/>
      <c r="CB4" s="24"/>
      <c r="CC4" s="24"/>
    </row>
    <row r="5" spans="1:81" ht="1" customHeight="1" thickBot="1" x14ac:dyDescent="0.25">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44"/>
      <c r="AS5" s="1"/>
      <c r="AT5" s="1"/>
      <c r="AU5" s="1"/>
      <c r="AV5" s="1"/>
      <c r="AW5" s="1"/>
      <c r="AX5" s="1"/>
      <c r="AY5" s="1"/>
      <c r="AZ5" s="1"/>
      <c r="BD5" s="1"/>
      <c r="BE5" s="1"/>
    </row>
    <row r="6" spans="1:81" s="74" customFormat="1" ht="278" thickBot="1" x14ac:dyDescent="0.25">
      <c r="A6" s="73" t="s">
        <v>17</v>
      </c>
      <c r="B6" s="73" t="s">
        <v>149</v>
      </c>
      <c r="C6" s="73" t="s">
        <v>19</v>
      </c>
      <c r="D6" s="80" t="s">
        <v>20</v>
      </c>
      <c r="E6" s="81" t="s">
        <v>141</v>
      </c>
      <c r="F6" s="81" t="s">
        <v>142</v>
      </c>
      <c r="G6" s="81" t="s">
        <v>23</v>
      </c>
      <c r="H6" s="82" t="s">
        <v>24</v>
      </c>
      <c r="I6" s="80" t="s">
        <v>25</v>
      </c>
      <c r="J6" s="81" t="s">
        <v>121</v>
      </c>
      <c r="K6" s="81" t="s">
        <v>122</v>
      </c>
      <c r="L6" s="81" t="s">
        <v>123</v>
      </c>
      <c r="M6" s="81" t="s">
        <v>124</v>
      </c>
      <c r="N6" s="81" t="s">
        <v>26</v>
      </c>
      <c r="O6" s="81" t="s">
        <v>27</v>
      </c>
      <c r="P6" s="81" t="s">
        <v>28</v>
      </c>
      <c r="Q6" s="81" t="s">
        <v>146</v>
      </c>
      <c r="R6" s="81" t="s">
        <v>133</v>
      </c>
      <c r="S6" s="81" t="s">
        <v>134</v>
      </c>
      <c r="T6" s="82" t="s">
        <v>135</v>
      </c>
      <c r="U6" s="83" t="s">
        <v>144</v>
      </c>
      <c r="V6" s="80" t="s">
        <v>105</v>
      </c>
      <c r="W6" s="82" t="s">
        <v>71</v>
      </c>
      <c r="X6" s="80" t="s">
        <v>147</v>
      </c>
      <c r="Y6" s="81" t="s">
        <v>38</v>
      </c>
      <c r="Z6" s="81" t="s">
        <v>140</v>
      </c>
      <c r="AA6" s="81" t="s">
        <v>39</v>
      </c>
      <c r="AB6" s="82" t="s">
        <v>40</v>
      </c>
      <c r="AC6" s="83" t="s">
        <v>143</v>
      </c>
      <c r="AD6" s="80" t="s">
        <v>117</v>
      </c>
      <c r="AE6" s="81" t="s">
        <v>118</v>
      </c>
      <c r="AF6" s="81" t="s">
        <v>119</v>
      </c>
      <c r="AG6" s="81" t="s">
        <v>120</v>
      </c>
      <c r="AH6" s="82" t="s">
        <v>148</v>
      </c>
      <c r="AI6" s="84" t="s">
        <v>46</v>
      </c>
      <c r="AJ6" s="81" t="s">
        <v>47</v>
      </c>
      <c r="AK6" s="81" t="s">
        <v>48</v>
      </c>
      <c r="AL6" s="81" t="s">
        <v>49</v>
      </c>
      <c r="AM6" s="85" t="s">
        <v>50</v>
      </c>
      <c r="AN6" s="81" t="s">
        <v>51</v>
      </c>
      <c r="AO6" s="81" t="s">
        <v>52</v>
      </c>
      <c r="AP6" s="81" t="s">
        <v>103</v>
      </c>
      <c r="AQ6" s="82" t="s">
        <v>53</v>
      </c>
      <c r="AR6" s="80" t="s">
        <v>54</v>
      </c>
      <c r="AS6" s="81" t="s">
        <v>55</v>
      </c>
      <c r="AT6" s="81" t="s">
        <v>56</v>
      </c>
      <c r="AU6" s="81" t="s">
        <v>57</v>
      </c>
      <c r="AV6" s="81" t="s">
        <v>58</v>
      </c>
      <c r="AW6" s="82" t="s">
        <v>59</v>
      </c>
      <c r="AX6" s="80" t="s">
        <v>145</v>
      </c>
      <c r="AY6" s="81" t="s">
        <v>67</v>
      </c>
      <c r="AZ6" s="81" t="s">
        <v>68</v>
      </c>
      <c r="BA6" s="82" t="s">
        <v>69</v>
      </c>
    </row>
    <row r="7" spans="1:81" x14ac:dyDescent="0.2">
      <c r="A7" t="s">
        <v>153</v>
      </c>
      <c r="B7" t="s">
        <v>155</v>
      </c>
      <c r="C7" t="s">
        <v>156</v>
      </c>
      <c r="D7" t="s">
        <v>73</v>
      </c>
      <c r="E7" t="s">
        <v>72</v>
      </c>
      <c r="F7" t="s">
        <v>73</v>
      </c>
      <c r="G7" t="s">
        <v>73</v>
      </c>
      <c r="I7">
        <v>4</v>
      </c>
      <c r="Q7">
        <v>0</v>
      </c>
      <c r="R7">
        <v>0</v>
      </c>
      <c r="S7">
        <v>0</v>
      </c>
      <c r="T7">
        <v>0</v>
      </c>
      <c r="U7" t="s">
        <v>73</v>
      </c>
      <c r="V7">
        <v>0</v>
      </c>
      <c r="W7">
        <v>0</v>
      </c>
      <c r="X7">
        <v>0</v>
      </c>
      <c r="Y7">
        <v>0</v>
      </c>
      <c r="Z7">
        <v>0</v>
      </c>
      <c r="AA7">
        <v>0</v>
      </c>
      <c r="AB7">
        <v>0</v>
      </c>
      <c r="AC7" t="s">
        <v>73</v>
      </c>
      <c r="AD7">
        <v>4</v>
      </c>
      <c r="AE7">
        <v>4</v>
      </c>
      <c r="AF7">
        <v>0</v>
      </c>
      <c r="AG7">
        <v>4</v>
      </c>
      <c r="AH7">
        <v>0</v>
      </c>
      <c r="AI7">
        <v>50</v>
      </c>
      <c r="AJ7">
        <v>2</v>
      </c>
      <c r="AK7" t="s">
        <v>73</v>
      </c>
      <c r="AL7" t="s">
        <v>73</v>
      </c>
      <c r="AM7" t="s">
        <v>73</v>
      </c>
      <c r="AN7" t="s">
        <v>157</v>
      </c>
      <c r="AO7" t="s">
        <v>158</v>
      </c>
      <c r="AP7" t="s">
        <v>159</v>
      </c>
      <c r="AQ7" t="s">
        <v>73</v>
      </c>
      <c r="AR7" t="s">
        <v>73</v>
      </c>
      <c r="AS7" t="s">
        <v>73</v>
      </c>
      <c r="AT7" t="s">
        <v>73</v>
      </c>
      <c r="AU7" t="s">
        <v>73</v>
      </c>
      <c r="AV7" t="s">
        <v>73</v>
      </c>
      <c r="AW7">
        <v>0</v>
      </c>
      <c r="AX7" t="s">
        <v>73</v>
      </c>
      <c r="AY7" t="s">
        <v>160</v>
      </c>
      <c r="AZ7" t="s">
        <v>160</v>
      </c>
      <c r="BA7" t="s">
        <v>160</v>
      </c>
      <c r="BB7"/>
      <c r="BC7"/>
    </row>
    <row r="8" spans="1:81" s="23" customFormat="1" x14ac:dyDescent="0.2">
      <c r="A8" t="s">
        <v>153</v>
      </c>
      <c r="B8" t="s">
        <v>161</v>
      </c>
      <c r="C8" t="s">
        <v>162</v>
      </c>
      <c r="D8" t="s">
        <v>73</v>
      </c>
      <c r="E8" t="s">
        <v>72</v>
      </c>
      <c r="F8" t="s">
        <v>72</v>
      </c>
      <c r="G8" t="s">
        <v>73</v>
      </c>
      <c r="H8"/>
      <c r="I8"/>
      <c r="J8">
        <v>3</v>
      </c>
      <c r="K8"/>
      <c r="L8">
        <v>2</v>
      </c>
      <c r="M8"/>
      <c r="N8"/>
      <c r="O8"/>
      <c r="P8"/>
      <c r="Q8">
        <v>0</v>
      </c>
      <c r="R8">
        <v>0</v>
      </c>
      <c r="S8">
        <v>0</v>
      </c>
      <c r="T8">
        <v>0</v>
      </c>
      <c r="U8" t="s">
        <v>73</v>
      </c>
      <c r="V8">
        <v>0</v>
      </c>
      <c r="W8">
        <v>0</v>
      </c>
      <c r="X8">
        <v>4</v>
      </c>
      <c r="Y8">
        <v>4</v>
      </c>
      <c r="Z8">
        <v>0</v>
      </c>
      <c r="AA8">
        <v>0</v>
      </c>
      <c r="AB8">
        <v>0</v>
      </c>
      <c r="AC8" t="s">
        <v>73</v>
      </c>
      <c r="AD8">
        <v>0</v>
      </c>
      <c r="AE8">
        <v>0</v>
      </c>
      <c r="AF8">
        <v>0</v>
      </c>
      <c r="AG8">
        <v>0</v>
      </c>
      <c r="AH8">
        <v>0</v>
      </c>
      <c r="AI8">
        <v>100</v>
      </c>
      <c r="AJ8">
        <v>20</v>
      </c>
      <c r="AK8" t="s">
        <v>73</v>
      </c>
      <c r="AL8" t="s">
        <v>73</v>
      </c>
      <c r="AM8" t="s">
        <v>73</v>
      </c>
      <c r="AN8" t="s">
        <v>163</v>
      </c>
      <c r="AO8" t="s">
        <v>164</v>
      </c>
      <c r="AP8" t="s">
        <v>165</v>
      </c>
      <c r="AQ8" t="s">
        <v>73</v>
      </c>
      <c r="AR8" t="s">
        <v>73</v>
      </c>
      <c r="AS8" t="s">
        <v>73</v>
      </c>
      <c r="AT8" t="s">
        <v>73</v>
      </c>
      <c r="AU8" t="s">
        <v>73</v>
      </c>
      <c r="AV8" t="s">
        <v>73</v>
      </c>
      <c r="AW8">
        <v>0</v>
      </c>
      <c r="AX8" t="s">
        <v>73</v>
      </c>
      <c r="AY8" t="s">
        <v>160</v>
      </c>
      <c r="AZ8" t="s">
        <v>160</v>
      </c>
      <c r="BA8" t="s">
        <v>160</v>
      </c>
    </row>
    <row r="9" spans="1:81" x14ac:dyDescent="0.2">
      <c r="A9" t="s">
        <v>154</v>
      </c>
      <c r="B9" t="s">
        <v>166</v>
      </c>
      <c r="C9" t="s">
        <v>167</v>
      </c>
      <c r="D9" t="s">
        <v>73</v>
      </c>
      <c r="E9" t="s">
        <v>72</v>
      </c>
      <c r="F9" t="s">
        <v>72</v>
      </c>
      <c r="G9" t="s">
        <v>73</v>
      </c>
      <c r="I9">
        <v>8</v>
      </c>
      <c r="Q9">
        <v>0</v>
      </c>
      <c r="R9">
        <v>0</v>
      </c>
      <c r="S9">
        <v>0</v>
      </c>
      <c r="T9">
        <v>0</v>
      </c>
      <c r="U9" t="s">
        <v>73</v>
      </c>
      <c r="V9">
        <v>0</v>
      </c>
      <c r="W9">
        <v>0</v>
      </c>
      <c r="X9">
        <v>3</v>
      </c>
      <c r="Y9">
        <v>3</v>
      </c>
      <c r="Z9">
        <v>0</v>
      </c>
      <c r="AA9">
        <v>0</v>
      </c>
      <c r="AB9">
        <v>0</v>
      </c>
      <c r="AC9" t="s">
        <v>72</v>
      </c>
      <c r="AD9">
        <v>6</v>
      </c>
      <c r="AE9">
        <v>4</v>
      </c>
      <c r="AF9">
        <v>0</v>
      </c>
      <c r="AG9">
        <v>6</v>
      </c>
      <c r="AH9">
        <v>0</v>
      </c>
      <c r="AI9">
        <v>60</v>
      </c>
      <c r="AJ9">
        <v>6</v>
      </c>
      <c r="AK9" t="s">
        <v>72</v>
      </c>
      <c r="AL9" t="s">
        <v>72</v>
      </c>
      <c r="AM9" t="s">
        <v>73</v>
      </c>
      <c r="AN9" t="s">
        <v>168</v>
      </c>
      <c r="AO9" t="s">
        <v>169</v>
      </c>
      <c r="AP9" t="s">
        <v>170</v>
      </c>
      <c r="AQ9" t="s">
        <v>73</v>
      </c>
      <c r="AR9" t="s">
        <v>73</v>
      </c>
      <c r="AS9" t="s">
        <v>73</v>
      </c>
      <c r="AT9" t="s">
        <v>73</v>
      </c>
      <c r="AU9" t="s">
        <v>73</v>
      </c>
      <c r="AV9" t="s">
        <v>73</v>
      </c>
      <c r="AW9">
        <v>0</v>
      </c>
      <c r="AX9" t="s">
        <v>73</v>
      </c>
      <c r="AY9" t="s">
        <v>160</v>
      </c>
      <c r="AZ9" t="s">
        <v>160</v>
      </c>
      <c r="BA9" t="s">
        <v>160</v>
      </c>
      <c r="BB9"/>
      <c r="BC9"/>
    </row>
    <row r="10" spans="1:81" x14ac:dyDescent="0.2">
      <c r="A10" t="s">
        <v>79</v>
      </c>
      <c r="C10">
        <f>SUBTOTAL(103,KDA_[Naam vereniging])</f>
        <v>2</v>
      </c>
      <c r="D10" s="1">
        <f>COUNTIF(Kringdagen_[Delegatie],"x")</f>
        <v>0</v>
      </c>
      <c r="E10" s="1">
        <f>COUNTIF(Kringdagen_[Muziekkorps tijdens mars en defilé],"x")</f>
        <v>3</v>
      </c>
      <c r="F10" s="1">
        <f>COUNTIF(Kringdagen_[Deelname jeugdkoningschieten],"x")</f>
        <v>2</v>
      </c>
      <c r="G10" s="7">
        <f>COUNTIF(Kringdagen_[Maj. Senioren jureren bij mars],"x")</f>
        <v>0</v>
      </c>
      <c r="H10" s="7">
        <f>COUNTIF(Kringdagen_[Maj. Jeugd jureren bij mars],"x")</f>
        <v>0</v>
      </c>
      <c r="I10" s="1">
        <f>SUBTOTAL(109,Kringdagen_[Korps senioren])</f>
        <v>12</v>
      </c>
      <c r="J10" s="1">
        <f>SUBTOTAL(109,Kringdagen_[Junioren korps 1])</f>
        <v>3</v>
      </c>
      <c r="K10" s="1">
        <f>SUBTOTAL(109,Kringdagen_[Junioren korps 2])</f>
        <v>0</v>
      </c>
      <c r="L10" s="1">
        <f>SUBTOTAL(109,Kringdagen_[Aspiranten korps 1])</f>
        <v>2</v>
      </c>
      <c r="M10" s="1">
        <f>SUBTOTAL(109,Kringdagen_[Aspiranten korps 2])</f>
        <v>0</v>
      </c>
      <c r="N10" s="1">
        <f>SUBTOTAL(109,Kringdagen_[Acrobatisch senioren])</f>
        <v>0</v>
      </c>
      <c r="O10" s="1">
        <f>SUBTOTAL(109,Kringdagen_[Acrobatisch junioren])</f>
        <v>0</v>
      </c>
      <c r="P10" s="1">
        <f>SUBTOTAL(109,Kringdagen_[Acrobatisch aspiranten])</f>
        <v>0</v>
      </c>
      <c r="Q10">
        <f>SUBTOTAL(109,Kringdagen_[Opgeven vendeliers ind.])</f>
        <v>0</v>
      </c>
      <c r="R10">
        <f>SUBTOTAL(109,Kringdagen_[Acrob. senioren indiv.])</f>
        <v>0</v>
      </c>
      <c r="S10">
        <f>SUBTOTAL(109,Kringdagen_[Acrob. junioren indiv.])</f>
        <v>0</v>
      </c>
      <c r="T10">
        <f>SUBTOTAL(109,Kringdagen_[Acrob. aspiranten indiv.])</f>
        <v>0</v>
      </c>
      <c r="U10" s="7">
        <f>COUNTIF(Kringdagen_[Deelname hoofdkorps],"x")</f>
        <v>0</v>
      </c>
      <c r="V10" s="1">
        <f>SUBTOTAL(109,Kringdagen_[Groepen, teams, ensembles en duo''s])</f>
        <v>0</v>
      </c>
      <c r="W10" s="1">
        <f>SUBTOTAL(109,Kringdagen_[Aantal opgegeven majorettes])</f>
        <v>0</v>
      </c>
      <c r="X10">
        <f>SUBTOTAL(109,Kringdagen_[Opgeven bielemannen])</f>
        <v>7</v>
      </c>
      <c r="Y10" s="1">
        <f>SUBTOTAL(109,Kringdagen_[Senioren])</f>
        <v>7</v>
      </c>
      <c r="Z10" s="1">
        <f>SUBTOTAL(109,Kringdagen_[Jong Volwassene])</f>
        <v>0</v>
      </c>
      <c r="AA10" s="1">
        <f>SUBTOTAL(109,Kringdagen_[Junioren])</f>
        <v>0</v>
      </c>
      <c r="AB10" s="1">
        <f>SUBTOTAL(109,Kringdagen_[Aspiranten])</f>
        <v>0</v>
      </c>
      <c r="AC10" s="7">
        <f>COUNTIF(Kringdagen_[Deelname marketentsters],"x")</f>
        <v>1</v>
      </c>
      <c r="AD10">
        <f>SUBTOTAL(109,Kringdagen_[Aantal luchtgeweerschutters])</f>
        <v>10</v>
      </c>
      <c r="AE10" s="1">
        <f>SUBTOTAL(109,Kringdagen_[Aantal luchtpistoolschutters])</f>
        <v>8</v>
      </c>
      <c r="AF10">
        <f>SUBTOTAL(109,Kringdagen_[Aantal handboogschutters])</f>
        <v>0</v>
      </c>
      <c r="AG10" s="1">
        <f>SUBTOTAL(109,Kringdagen_[Aantal kruisboogschutters])</f>
        <v>10</v>
      </c>
      <c r="AH10">
        <f>SUBTOTAL(109,Kringdagen_[(Aantal jeugdkorpsen])</f>
        <v>0</v>
      </c>
      <c r="AI10" s="1">
        <f>SUBTOTAL(109,Kringdagen_[Totaal aantal deelnemers])</f>
        <v>210</v>
      </c>
      <c r="AJ10" s="1">
        <f>SUBTOTAL(109,Kringdagen_[Waarvan aantal jeugd (t/m 15 jaar)])</f>
        <v>28</v>
      </c>
      <c r="AK10" s="55">
        <f>COUNTIF(Kringdagen_[Kanon etc.],"x")</f>
        <v>1</v>
      </c>
      <c r="AL10" s="1">
        <f>COUNTIF(Kringdagen_[Paarden en/of koetsen],"x")</f>
        <v>1</v>
      </c>
      <c r="AM10" s="44"/>
      <c r="AN10" s="1"/>
      <c r="AO10" s="1"/>
      <c r="AP10" s="1"/>
      <c r="AQ10" s="1"/>
      <c r="AR10" s="1"/>
      <c r="AS10" s="1"/>
      <c r="AT10" s="1"/>
      <c r="AU10" s="1"/>
      <c r="AV10" s="1"/>
      <c r="AW10" s="1">
        <f>SUBTOTAL(109,Kringdagen_[Korps bestaat uit ... deelnemers (hoofdkorps)])</f>
        <v>0</v>
      </c>
      <c r="AY10" s="1"/>
      <c r="AZ10" s="1"/>
      <c r="BA10" s="1"/>
      <c r="BB10"/>
      <c r="BC10"/>
    </row>
    <row r="11" spans="1:81" x14ac:dyDescent="0.2">
      <c r="BB11"/>
      <c r="BC11"/>
    </row>
    <row r="12" spans="1:81" x14ac:dyDescent="0.2">
      <c r="BB12"/>
      <c r="BC12"/>
    </row>
    <row r="13" spans="1:81" x14ac:dyDescent="0.2">
      <c r="BB13"/>
      <c r="BC13"/>
    </row>
    <row r="14" spans="1:81" x14ac:dyDescent="0.2">
      <c r="BB14"/>
      <c r="BC14"/>
    </row>
    <row r="15" spans="1:81" x14ac:dyDescent="0.2">
      <c r="BB15"/>
      <c r="BC15"/>
    </row>
    <row r="16" spans="1:81" x14ac:dyDescent="0.2">
      <c r="BB16"/>
      <c r="BC16"/>
    </row>
    <row r="17" spans="54:55" x14ac:dyDescent="0.2">
      <c r="BB17"/>
      <c r="BC17"/>
    </row>
    <row r="18" spans="54:55" x14ac:dyDescent="0.2">
      <c r="BB18"/>
      <c r="BC18"/>
    </row>
    <row r="19" spans="54:55" x14ac:dyDescent="0.2">
      <c r="BB19"/>
      <c r="BC19"/>
    </row>
    <row r="20" spans="54:55" x14ac:dyDescent="0.2">
      <c r="BB20"/>
      <c r="BC20"/>
    </row>
    <row r="21" spans="54:55" x14ac:dyDescent="0.2">
      <c r="BB21"/>
      <c r="BC21"/>
    </row>
    <row r="22" spans="54:55" x14ac:dyDescent="0.2">
      <c r="BB22"/>
      <c r="BC22"/>
    </row>
    <row r="23" spans="54:55" x14ac:dyDescent="0.2">
      <c r="BB23"/>
      <c r="BC23"/>
    </row>
    <row r="24" spans="54:55" x14ac:dyDescent="0.2">
      <c r="BB24"/>
      <c r="BC24"/>
    </row>
    <row r="25" spans="54:55" x14ac:dyDescent="0.2">
      <c r="BB25"/>
      <c r="BC25"/>
    </row>
    <row r="26" spans="54:55" x14ac:dyDescent="0.2">
      <c r="BB26"/>
      <c r="BC26"/>
    </row>
    <row r="27" spans="54:55" x14ac:dyDescent="0.2">
      <c r="BB27"/>
      <c r="BC27"/>
    </row>
    <row r="28" spans="54:55" x14ac:dyDescent="0.2">
      <c r="BB28"/>
      <c r="BC28"/>
    </row>
    <row r="29" spans="54:55" x14ac:dyDescent="0.2">
      <c r="BB29"/>
      <c r="BC29"/>
    </row>
    <row r="30" spans="54:55" x14ac:dyDescent="0.2">
      <c r="BB30"/>
      <c r="BC30"/>
    </row>
    <row r="31" spans="54:55" x14ac:dyDescent="0.2">
      <c r="BB31"/>
      <c r="BC31"/>
    </row>
    <row r="32" spans="54:55" x14ac:dyDescent="0.2">
      <c r="BB32"/>
      <c r="BC32"/>
    </row>
    <row r="33" spans="54:55" x14ac:dyDescent="0.2">
      <c r="BB33"/>
      <c r="BC33"/>
    </row>
    <row r="34" spans="54:55" x14ac:dyDescent="0.2">
      <c r="BB34"/>
      <c r="BC34"/>
    </row>
    <row r="35" spans="54:55" x14ac:dyDescent="0.2">
      <c r="BB35"/>
      <c r="BC35"/>
    </row>
    <row r="36" spans="54:55" x14ac:dyDescent="0.2">
      <c r="BB36"/>
      <c r="BC36"/>
    </row>
    <row r="37" spans="54:55" x14ac:dyDescent="0.2">
      <c r="BB37"/>
      <c r="BC37"/>
    </row>
    <row r="38" spans="54:55" x14ac:dyDescent="0.2">
      <c r="BB38"/>
      <c r="BC38"/>
    </row>
    <row r="39" spans="54:55" x14ac:dyDescent="0.2">
      <c r="BB39"/>
      <c r="BC39"/>
    </row>
    <row r="40" spans="54:55" x14ac:dyDescent="0.2">
      <c r="BB40"/>
      <c r="BC40"/>
    </row>
    <row r="41" spans="54:55" x14ac:dyDescent="0.2">
      <c r="BB41"/>
      <c r="BC41"/>
    </row>
    <row r="42" spans="54:55" x14ac:dyDescent="0.2">
      <c r="BB42"/>
      <c r="BC42"/>
    </row>
    <row r="43" spans="54:55" x14ac:dyDescent="0.2">
      <c r="BB43"/>
      <c r="BC43"/>
    </row>
    <row r="44" spans="54:55" x14ac:dyDescent="0.2">
      <c r="BB44"/>
      <c r="BC44"/>
    </row>
    <row r="45" spans="54:55" x14ac:dyDescent="0.2">
      <c r="BB45"/>
      <c r="BC45"/>
    </row>
    <row r="46" spans="54:55" x14ac:dyDescent="0.2">
      <c r="BB46"/>
      <c r="BC46"/>
    </row>
    <row r="47" spans="54:55" x14ac:dyDescent="0.2">
      <c r="BB47"/>
      <c r="BC47"/>
    </row>
    <row r="48" spans="54:55" x14ac:dyDescent="0.2">
      <c r="BB48"/>
      <c r="BC48"/>
    </row>
    <row r="49" spans="54:55" x14ac:dyDescent="0.2">
      <c r="BB49"/>
      <c r="BC49"/>
    </row>
    <row r="50" spans="54:55" x14ac:dyDescent="0.2">
      <c r="BB50"/>
      <c r="BC50"/>
    </row>
    <row r="51" spans="54:55" x14ac:dyDescent="0.2">
      <c r="BB51"/>
      <c r="BC51"/>
    </row>
    <row r="52" spans="54:55" x14ac:dyDescent="0.2">
      <c r="BB52"/>
      <c r="BC52"/>
    </row>
    <row r="53" spans="54:55" x14ac:dyDescent="0.2">
      <c r="BB53"/>
      <c r="BC53"/>
    </row>
    <row r="54" spans="54:55" x14ac:dyDescent="0.2">
      <c r="BB54"/>
      <c r="BC54"/>
    </row>
    <row r="55" spans="54:55" x14ac:dyDescent="0.2">
      <c r="BB55"/>
      <c r="BC55"/>
    </row>
    <row r="56" spans="54:55" x14ac:dyDescent="0.2">
      <c r="BB56"/>
      <c r="BC56"/>
    </row>
    <row r="57" spans="54:55" x14ac:dyDescent="0.2">
      <c r="BB57"/>
      <c r="BC57"/>
    </row>
    <row r="58" spans="54:55" x14ac:dyDescent="0.2">
      <c r="BB58"/>
      <c r="BC58"/>
    </row>
    <row r="59" spans="54:55" x14ac:dyDescent="0.2">
      <c r="BB59"/>
      <c r="BC59"/>
    </row>
    <row r="60" spans="54:55" x14ac:dyDescent="0.2">
      <c r="BB60"/>
      <c r="BC60"/>
    </row>
    <row r="61" spans="54:55" x14ac:dyDescent="0.2">
      <c r="BB61"/>
      <c r="BC61"/>
    </row>
    <row r="62" spans="54:55" x14ac:dyDescent="0.2">
      <c r="BB62"/>
      <c r="BC62"/>
    </row>
    <row r="63" spans="54:55" x14ac:dyDescent="0.2">
      <c r="BB63"/>
      <c r="BC63"/>
    </row>
    <row r="64" spans="54:55" x14ac:dyDescent="0.2">
      <c r="BB64"/>
      <c r="BC64"/>
    </row>
    <row r="65" spans="54:55" x14ac:dyDescent="0.2">
      <c r="BB65"/>
      <c r="BC65"/>
    </row>
    <row r="66" spans="54:55" x14ac:dyDescent="0.2">
      <c r="BB66"/>
      <c r="BC66"/>
    </row>
    <row r="67" spans="54:55" x14ac:dyDescent="0.2">
      <c r="BB67"/>
      <c r="BC67"/>
    </row>
    <row r="68" spans="54:55" x14ac:dyDescent="0.2">
      <c r="BB68"/>
      <c r="BC68"/>
    </row>
    <row r="69" spans="54:55" x14ac:dyDescent="0.2">
      <c r="BB69"/>
      <c r="BC69"/>
    </row>
    <row r="70" spans="54:55" x14ac:dyDescent="0.2">
      <c r="BB70"/>
      <c r="BC70"/>
    </row>
    <row r="71" spans="54:55" x14ac:dyDescent="0.2">
      <c r="BB71"/>
      <c r="BC71"/>
    </row>
    <row r="72" spans="54:55" x14ac:dyDescent="0.2">
      <c r="BB72"/>
      <c r="BC72"/>
    </row>
    <row r="73" spans="54:55" x14ac:dyDescent="0.2">
      <c r="BB73"/>
      <c r="BC73"/>
    </row>
    <row r="74" spans="54:55" x14ac:dyDescent="0.2">
      <c r="BB74"/>
      <c r="BC74"/>
    </row>
    <row r="75" spans="54:55" x14ac:dyDescent="0.2">
      <c r="BB75"/>
      <c r="BC75"/>
    </row>
    <row r="76" spans="54:55" x14ac:dyDescent="0.2">
      <c r="BB76"/>
      <c r="BC76"/>
    </row>
    <row r="77" spans="54:55" x14ac:dyDescent="0.2">
      <c r="BB77"/>
      <c r="BC77"/>
    </row>
    <row r="78" spans="54:55" x14ac:dyDescent="0.2">
      <c r="BB78"/>
      <c r="BC78"/>
    </row>
    <row r="79" spans="54:55" x14ac:dyDescent="0.2">
      <c r="BB79"/>
      <c r="BC79"/>
    </row>
    <row r="80" spans="54:55" x14ac:dyDescent="0.2">
      <c r="BB80"/>
      <c r="BC80"/>
    </row>
    <row r="81" spans="54:55" x14ac:dyDescent="0.2">
      <c r="BB81"/>
      <c r="BC81"/>
    </row>
    <row r="82" spans="54:55" x14ac:dyDescent="0.2">
      <c r="BB82"/>
      <c r="BC82"/>
    </row>
    <row r="83" spans="54:55" x14ac:dyDescent="0.2">
      <c r="BB83"/>
      <c r="BC83"/>
    </row>
    <row r="84" spans="54:55" x14ac:dyDescent="0.2">
      <c r="BB84"/>
      <c r="BC84"/>
    </row>
    <row r="85" spans="54:55" x14ac:dyDescent="0.2">
      <c r="BB85"/>
      <c r="BC85"/>
    </row>
    <row r="86" spans="54:55" x14ac:dyDescent="0.2">
      <c r="BB86"/>
      <c r="BC86"/>
    </row>
    <row r="87" spans="54:55" x14ac:dyDescent="0.2">
      <c r="BB87"/>
      <c r="BC87"/>
    </row>
    <row r="88" spans="54:55" x14ac:dyDescent="0.2">
      <c r="BB88"/>
      <c r="BC88"/>
    </row>
    <row r="89" spans="54:55" x14ac:dyDescent="0.2">
      <c r="BB89"/>
      <c r="BC89"/>
    </row>
    <row r="90" spans="54:55" x14ac:dyDescent="0.2">
      <c r="BB90"/>
      <c r="BC90"/>
    </row>
    <row r="91" spans="54:55" x14ac:dyDescent="0.2">
      <c r="BB91"/>
      <c r="BC91"/>
    </row>
    <row r="92" spans="54:55" x14ac:dyDescent="0.2">
      <c r="BB92"/>
      <c r="BC92"/>
    </row>
    <row r="93" spans="54:55" x14ac:dyDescent="0.2">
      <c r="BB93"/>
      <c r="BC93"/>
    </row>
    <row r="94" spans="54:55" x14ac:dyDescent="0.2">
      <c r="BB94"/>
      <c r="BC94"/>
    </row>
    <row r="95" spans="54:55" x14ac:dyDescent="0.2">
      <c r="BB95"/>
      <c r="BC95"/>
    </row>
    <row r="96" spans="54:55" x14ac:dyDescent="0.2">
      <c r="BB96"/>
      <c r="BC96"/>
    </row>
    <row r="97" spans="54:55" x14ac:dyDescent="0.2">
      <c r="BB97"/>
      <c r="BC97"/>
    </row>
    <row r="98" spans="54:55" x14ac:dyDescent="0.2">
      <c r="BB98"/>
      <c r="BC98"/>
    </row>
    <row r="99" spans="54:55" x14ac:dyDescent="0.2">
      <c r="BB99"/>
      <c r="BC99"/>
    </row>
    <row r="100" spans="54:55" x14ac:dyDescent="0.2">
      <c r="BB100"/>
      <c r="BC100"/>
    </row>
    <row r="101" spans="54:55" x14ac:dyDescent="0.2">
      <c r="BB101"/>
      <c r="BC101"/>
    </row>
    <row r="102" spans="54:55" x14ac:dyDescent="0.2">
      <c r="BB102"/>
      <c r="BC102"/>
    </row>
    <row r="103" spans="54:55" x14ac:dyDescent="0.2">
      <c r="BB103"/>
      <c r="BC103"/>
    </row>
    <row r="104" spans="54:55" x14ac:dyDescent="0.2">
      <c r="BB104"/>
      <c r="BC104"/>
    </row>
    <row r="105" spans="54:55" x14ac:dyDescent="0.2">
      <c r="BB105"/>
      <c r="BC105"/>
    </row>
    <row r="106" spans="54:55" x14ac:dyDescent="0.2">
      <c r="BC106"/>
    </row>
    <row r="107" spans="54:55" x14ac:dyDescent="0.2">
      <c r="BC107"/>
    </row>
    <row r="108" spans="54:55" x14ac:dyDescent="0.2">
      <c r="BC108"/>
    </row>
  </sheetData>
  <mergeCells count="11">
    <mergeCell ref="AR3:AW4"/>
    <mergeCell ref="AX3:BA4"/>
    <mergeCell ref="N4:P4"/>
    <mergeCell ref="D3:H4"/>
    <mergeCell ref="J3:T3"/>
    <mergeCell ref="X3:AB4"/>
    <mergeCell ref="I4:M4"/>
    <mergeCell ref="Q4:T4"/>
    <mergeCell ref="AC3:AC4"/>
    <mergeCell ref="AD3:AH4"/>
    <mergeCell ref="AI3:AQ4"/>
  </mergeCells>
  <phoneticPr fontId="2" type="noConversion"/>
  <pageMargins left="0.7" right="0.7" top="0.75" bottom="0.75" header="0.3" footer="0.3"/>
  <pageSetup paperSize="9" orientation="landscape" horizont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FB857-9D6B-40E6-B1B5-B048A8634108}">
  <dimension ref="A1:EM8"/>
  <sheetViews>
    <sheetView zoomScale="110" zoomScaleNormal="110" workbookViewId="0">
      <selection activeCell="A2" sqref="A2:BA2"/>
    </sheetView>
  </sheetViews>
  <sheetFormatPr baseColWidth="10" defaultColWidth="9.1640625" defaultRowHeight="15" x14ac:dyDescent="0.2"/>
  <cols>
    <col min="1" max="1" width="11" bestFit="1" customWidth="1"/>
    <col min="2" max="2" width="9.1640625" bestFit="1" customWidth="1"/>
    <col min="3" max="3" width="17.83203125" style="47" bestFit="1" customWidth="1"/>
    <col min="4" max="38" width="3.6640625" style="1" bestFit="1" customWidth="1"/>
    <col min="39" max="39" width="24.6640625" style="1" bestFit="1" customWidth="1"/>
    <col min="40" max="43" width="3.6640625" style="1" bestFit="1" customWidth="1"/>
    <col min="44" max="44" width="3.6640625" style="42" bestFit="1" customWidth="1"/>
    <col min="45" max="48" width="3.6640625" bestFit="1" customWidth="1"/>
    <col min="49" max="49" width="3.6640625" style="44" bestFit="1" customWidth="1"/>
    <col min="50" max="50" width="3.6640625" style="1" bestFit="1" customWidth="1"/>
    <col min="51" max="51" width="3.6640625" style="24" bestFit="1" customWidth="1"/>
    <col min="52" max="53" width="3.6640625" bestFit="1" customWidth="1"/>
    <col min="54" max="54" width="15.1640625" bestFit="1" customWidth="1"/>
    <col min="55" max="55" width="11.33203125" bestFit="1" customWidth="1"/>
    <col min="56" max="56" width="15.1640625" bestFit="1" customWidth="1"/>
    <col min="57" max="57" width="11.33203125" bestFit="1" customWidth="1"/>
    <col min="58" max="58" width="15.1640625" bestFit="1" customWidth="1"/>
    <col min="59" max="59" width="11.33203125" bestFit="1" customWidth="1"/>
    <col min="60" max="60" width="15.1640625" bestFit="1" customWidth="1"/>
    <col min="61" max="61" width="11.33203125" bestFit="1" customWidth="1"/>
    <col min="62" max="62" width="15.1640625" bestFit="1" customWidth="1"/>
    <col min="63" max="63" width="11.33203125" bestFit="1" customWidth="1"/>
    <col min="64" max="64" width="15.1640625" bestFit="1" customWidth="1"/>
    <col min="65" max="65" width="11.33203125" bestFit="1" customWidth="1"/>
    <col min="66" max="66" width="15.1640625" bestFit="1" customWidth="1"/>
    <col min="67" max="67" width="6.1640625" bestFit="1" customWidth="1"/>
    <col min="68" max="68" width="5.83203125" bestFit="1" customWidth="1"/>
    <col min="69" max="70" width="3.6640625" bestFit="1" customWidth="1"/>
    <col min="71" max="71" width="32.5" bestFit="1" customWidth="1"/>
    <col min="72" max="72" width="36.5" bestFit="1" customWidth="1"/>
    <col min="73" max="73" width="32" bestFit="1" customWidth="1"/>
    <col min="74" max="96" width="7.5" bestFit="1" customWidth="1"/>
    <col min="97" max="97" width="6.1640625" bestFit="1" customWidth="1"/>
    <col min="98" max="98" width="5.83203125" bestFit="1" customWidth="1"/>
    <col min="99" max="100" width="3.6640625" bestFit="1" customWidth="1"/>
    <col min="101" max="101" width="29.6640625" bestFit="1" customWidth="1"/>
    <col min="102" max="102" width="30.5" bestFit="1" customWidth="1"/>
    <col min="103" max="103" width="27" customWidth="1"/>
    <col min="104" max="104" width="8.5" bestFit="1" customWidth="1"/>
    <col min="105" max="105" width="10.1640625" bestFit="1" customWidth="1"/>
    <col min="106" max="106" width="15" bestFit="1" customWidth="1"/>
    <col min="107" max="113" width="8.5" customWidth="1"/>
    <col min="114" max="120" width="7.6640625" customWidth="1"/>
    <col min="121" max="121" width="8.5" bestFit="1" customWidth="1"/>
    <col min="122" max="124" width="42" bestFit="1" customWidth="1"/>
    <col min="125" max="125" width="8.5" style="1" bestFit="1" customWidth="1"/>
    <col min="126" max="129" width="8.33203125" hidden="1" customWidth="1"/>
    <col min="130" max="131" width="8.33203125" style="24" hidden="1" customWidth="1"/>
    <col min="132" max="133" width="7.6640625" style="24" bestFit="1" customWidth="1"/>
    <col min="134" max="134" width="10.1640625" style="24" bestFit="1" customWidth="1"/>
    <col min="135" max="135" width="33" style="24" bestFit="1" customWidth="1"/>
    <col min="136" max="136" width="10.1640625" style="24" bestFit="1" customWidth="1"/>
    <col min="137" max="140" width="6.83203125" style="24" bestFit="1" customWidth="1"/>
    <col min="141" max="141" width="15.83203125" style="24" bestFit="1" customWidth="1"/>
    <col min="142" max="143" width="9.33203125" style="24" bestFit="1" customWidth="1"/>
  </cols>
  <sheetData>
    <row r="1" spans="1:143" ht="27" customHeight="1" x14ac:dyDescent="0.2">
      <c r="A1" s="108" t="s">
        <v>80</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49"/>
      <c r="EC1" s="49"/>
      <c r="ED1" s="49"/>
      <c r="EE1" s="49"/>
      <c r="EF1" s="49"/>
      <c r="EG1" s="49"/>
      <c r="EH1" s="49"/>
      <c r="EI1" s="49"/>
      <c r="EJ1" s="49"/>
      <c r="EK1" s="49"/>
      <c r="EL1"/>
      <c r="EM1"/>
    </row>
    <row r="2" spans="1:143" ht="20" thickBot="1" x14ac:dyDescent="0.3">
      <c r="A2" s="109" t="s">
        <v>184</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c r="CW2" s="87"/>
      <c r="CX2" s="87"/>
      <c r="CY2" s="87"/>
      <c r="CZ2" s="76"/>
      <c r="DA2" s="76"/>
      <c r="DB2" s="76"/>
      <c r="DC2" s="76"/>
      <c r="DD2" s="76"/>
      <c r="DE2" s="76"/>
      <c r="DF2" s="76"/>
      <c r="DG2" s="76"/>
      <c r="DH2" s="76"/>
      <c r="DI2" s="76"/>
      <c r="DJ2" s="76"/>
      <c r="DK2" s="76"/>
      <c r="DL2" s="76"/>
      <c r="DM2" s="76"/>
      <c r="DN2" s="76"/>
      <c r="DO2" s="76"/>
      <c r="DP2" s="76"/>
      <c r="DQ2" s="77"/>
      <c r="DR2" s="77"/>
      <c r="DS2" s="77"/>
      <c r="DT2" s="77"/>
      <c r="DU2" s="77"/>
      <c r="DV2" s="77"/>
      <c r="DW2" s="77"/>
      <c r="DX2" s="77"/>
      <c r="DY2" s="76"/>
      <c r="DZ2" s="76"/>
      <c r="EA2" s="76"/>
      <c r="EB2" s="50"/>
      <c r="EC2" s="50"/>
      <c r="ED2" s="50"/>
      <c r="EE2" s="50"/>
      <c r="EF2" s="50"/>
      <c r="EG2" s="50"/>
      <c r="EH2" s="50"/>
      <c r="EI2" s="50"/>
      <c r="EJ2" s="50"/>
      <c r="EK2" s="50"/>
      <c r="EL2"/>
      <c r="EM2"/>
    </row>
    <row r="3" spans="1:143" ht="16" thickBot="1" x14ac:dyDescent="0.25">
      <c r="C3" s="62"/>
      <c r="T3" s="53"/>
      <c r="U3" s="53"/>
      <c r="AA3" s="66"/>
      <c r="AR3" s="1"/>
      <c r="AS3" s="1"/>
      <c r="AT3" s="1"/>
      <c r="AU3" s="1"/>
      <c r="AV3" s="1"/>
      <c r="AW3" s="1"/>
      <c r="AY3" s="1"/>
      <c r="AZ3" s="1"/>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1"/>
      <c r="DA3" s="1"/>
      <c r="DB3" s="1"/>
      <c r="DC3" s="1"/>
      <c r="DD3" s="1"/>
      <c r="DE3" s="1"/>
      <c r="DF3" s="1"/>
      <c r="DG3" s="1"/>
      <c r="DH3" s="1"/>
      <c r="DI3" s="1"/>
      <c r="DJ3" s="1"/>
      <c r="DK3" s="1"/>
      <c r="DL3" s="1"/>
      <c r="DM3" s="1"/>
      <c r="DN3" s="1"/>
      <c r="DO3" s="1"/>
      <c r="DP3" s="1"/>
      <c r="DQ3" s="1"/>
      <c r="DR3" s="1"/>
      <c r="DS3" s="1"/>
      <c r="DT3" s="1"/>
      <c r="DV3" s="24"/>
      <c r="DW3" s="24"/>
      <c r="DX3" s="24"/>
      <c r="DY3" s="24"/>
      <c r="EB3"/>
      <c r="EC3"/>
      <c r="ED3"/>
      <c r="EE3"/>
      <c r="EF3"/>
      <c r="EG3"/>
      <c r="EH3"/>
      <c r="EI3"/>
      <c r="EJ3"/>
      <c r="EK3"/>
      <c r="EL3"/>
      <c r="EM3"/>
    </row>
    <row r="4" spans="1:143" ht="33" customHeight="1" thickBot="1" x14ac:dyDescent="0.25">
      <c r="A4" s="67"/>
      <c r="B4" s="68"/>
      <c r="C4" s="69"/>
      <c r="D4" s="95" t="s">
        <v>1</v>
      </c>
      <c r="E4" s="96"/>
      <c r="F4" s="96"/>
      <c r="G4" s="96"/>
      <c r="H4" s="97"/>
      <c r="I4" s="72"/>
      <c r="J4" s="102" t="s">
        <v>2</v>
      </c>
      <c r="K4" s="102"/>
      <c r="L4" s="102"/>
      <c r="M4" s="102"/>
      <c r="N4" s="102"/>
      <c r="O4" s="102"/>
      <c r="P4" s="102"/>
      <c r="Q4" s="102"/>
      <c r="R4" s="102"/>
      <c r="S4" s="102"/>
      <c r="T4" s="103"/>
      <c r="U4" s="17" t="s">
        <v>3</v>
      </c>
      <c r="V4" s="11" t="s">
        <v>150</v>
      </c>
      <c r="W4" s="13"/>
      <c r="X4" s="95" t="s">
        <v>5</v>
      </c>
      <c r="Y4" s="96"/>
      <c r="Z4" s="96"/>
      <c r="AA4" s="96"/>
      <c r="AB4" s="97"/>
      <c r="AC4" s="106" t="s">
        <v>151</v>
      </c>
      <c r="AD4" s="95" t="s">
        <v>7</v>
      </c>
      <c r="AE4" s="96"/>
      <c r="AF4" s="96"/>
      <c r="AG4" s="96"/>
      <c r="AH4" s="97"/>
      <c r="AI4" s="95" t="s">
        <v>8</v>
      </c>
      <c r="AJ4" s="96"/>
      <c r="AK4" s="96"/>
      <c r="AL4" s="96"/>
      <c r="AM4" s="96"/>
      <c r="AN4" s="96"/>
      <c r="AO4" s="96"/>
      <c r="AP4" s="96"/>
      <c r="AQ4" s="97"/>
      <c r="AR4" s="89" t="s">
        <v>9</v>
      </c>
      <c r="AS4" s="90"/>
      <c r="AT4" s="90"/>
      <c r="AU4" s="90"/>
      <c r="AV4" s="90"/>
      <c r="AW4" s="91"/>
      <c r="AX4" s="95" t="s">
        <v>152</v>
      </c>
      <c r="AY4" s="96"/>
      <c r="AZ4" s="96"/>
      <c r="BA4" s="97"/>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DV4" s="24"/>
      <c r="DW4" s="24"/>
      <c r="DX4" s="24"/>
      <c r="DY4" s="24"/>
      <c r="EB4"/>
      <c r="EC4"/>
      <c r="ED4"/>
      <c r="EE4"/>
      <c r="EF4"/>
      <c r="EG4"/>
      <c r="EH4"/>
      <c r="EI4"/>
      <c r="EJ4"/>
      <c r="EK4"/>
      <c r="EL4"/>
      <c r="EM4"/>
    </row>
    <row r="5" spans="1:143" ht="16" thickBot="1" x14ac:dyDescent="0.25">
      <c r="A5" s="70"/>
      <c r="B5" s="71"/>
      <c r="C5" s="61"/>
      <c r="D5" s="98"/>
      <c r="E5" s="99"/>
      <c r="F5" s="99"/>
      <c r="G5" s="99"/>
      <c r="H5" s="100"/>
      <c r="I5" s="101" t="s">
        <v>11</v>
      </c>
      <c r="J5" s="104"/>
      <c r="K5" s="104"/>
      <c r="L5" s="104"/>
      <c r="M5" s="105"/>
      <c r="N5" s="101" t="s">
        <v>87</v>
      </c>
      <c r="O5" s="102"/>
      <c r="P5" s="103"/>
      <c r="Q5" s="101" t="s">
        <v>14</v>
      </c>
      <c r="R5" s="102"/>
      <c r="S5" s="102"/>
      <c r="T5" s="102"/>
      <c r="U5" s="18"/>
      <c r="V5" s="14"/>
      <c r="W5" s="16"/>
      <c r="X5" s="98"/>
      <c r="Y5" s="99"/>
      <c r="Z5" s="99"/>
      <c r="AA5" s="99"/>
      <c r="AB5" s="100"/>
      <c r="AC5" s="107"/>
      <c r="AD5" s="98"/>
      <c r="AE5" s="99"/>
      <c r="AF5" s="99"/>
      <c r="AG5" s="99"/>
      <c r="AH5" s="100"/>
      <c r="AI5" s="98"/>
      <c r="AJ5" s="99"/>
      <c r="AK5" s="99"/>
      <c r="AL5" s="99"/>
      <c r="AM5" s="99"/>
      <c r="AN5" s="99"/>
      <c r="AO5" s="99"/>
      <c r="AP5" s="99"/>
      <c r="AQ5" s="100"/>
      <c r="AR5" s="92"/>
      <c r="AS5" s="93"/>
      <c r="AT5" s="93"/>
      <c r="AU5" s="93"/>
      <c r="AV5" s="93"/>
      <c r="AW5" s="94"/>
      <c r="AX5" s="98"/>
      <c r="AY5" s="99"/>
      <c r="AZ5" s="99"/>
      <c r="BA5" s="100"/>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DV5" s="24"/>
      <c r="DW5" s="24"/>
      <c r="DX5" s="24"/>
      <c r="DY5" s="24"/>
      <c r="EB5"/>
      <c r="EC5"/>
      <c r="ED5"/>
      <c r="EE5"/>
      <c r="EF5"/>
      <c r="EG5"/>
      <c r="EH5"/>
      <c r="EI5"/>
      <c r="EJ5"/>
      <c r="EK5"/>
      <c r="EL5"/>
      <c r="EM5"/>
    </row>
    <row r="6" spans="1:143" s="74" customFormat="1" ht="278" thickBot="1" x14ac:dyDescent="0.25">
      <c r="A6" s="73" t="s">
        <v>17</v>
      </c>
      <c r="B6" s="73" t="s">
        <v>149</v>
      </c>
      <c r="C6" s="73" t="s">
        <v>19</v>
      </c>
      <c r="D6" s="80" t="s">
        <v>20</v>
      </c>
      <c r="E6" s="81" t="s">
        <v>141</v>
      </c>
      <c r="F6" s="81" t="s">
        <v>142</v>
      </c>
      <c r="G6" s="81" t="s">
        <v>23</v>
      </c>
      <c r="H6" s="82" t="s">
        <v>24</v>
      </c>
      <c r="I6" s="80" t="s">
        <v>25</v>
      </c>
      <c r="J6" s="81" t="s">
        <v>121</v>
      </c>
      <c r="K6" s="81" t="s">
        <v>122</v>
      </c>
      <c r="L6" s="81" t="s">
        <v>123</v>
      </c>
      <c r="M6" s="81" t="s">
        <v>124</v>
      </c>
      <c r="N6" s="81" t="s">
        <v>26</v>
      </c>
      <c r="O6" s="81" t="s">
        <v>27</v>
      </c>
      <c r="P6" s="81" t="s">
        <v>28</v>
      </c>
      <c r="Q6" s="81" t="s">
        <v>146</v>
      </c>
      <c r="R6" s="81" t="s">
        <v>133</v>
      </c>
      <c r="S6" s="81" t="s">
        <v>134</v>
      </c>
      <c r="T6" s="82" t="s">
        <v>135</v>
      </c>
      <c r="U6" s="83" t="s">
        <v>144</v>
      </c>
      <c r="V6" s="80" t="s">
        <v>105</v>
      </c>
      <c r="W6" s="82" t="s">
        <v>71</v>
      </c>
      <c r="X6" s="80" t="s">
        <v>147</v>
      </c>
      <c r="Y6" s="81" t="s">
        <v>38</v>
      </c>
      <c r="Z6" s="81" t="s">
        <v>140</v>
      </c>
      <c r="AA6" s="81" t="s">
        <v>39</v>
      </c>
      <c r="AB6" s="82" t="s">
        <v>40</v>
      </c>
      <c r="AC6" s="83" t="s">
        <v>143</v>
      </c>
      <c r="AD6" s="80" t="s">
        <v>117</v>
      </c>
      <c r="AE6" s="81" t="s">
        <v>118</v>
      </c>
      <c r="AF6" s="81" t="s">
        <v>119</v>
      </c>
      <c r="AG6" s="81" t="s">
        <v>120</v>
      </c>
      <c r="AH6" s="82" t="s">
        <v>148</v>
      </c>
      <c r="AI6" s="84" t="s">
        <v>46</v>
      </c>
      <c r="AJ6" s="81" t="s">
        <v>47</v>
      </c>
      <c r="AK6" s="81" t="s">
        <v>48</v>
      </c>
      <c r="AL6" s="81" t="s">
        <v>49</v>
      </c>
      <c r="AM6" s="85" t="s">
        <v>50</v>
      </c>
      <c r="AN6" s="81" t="s">
        <v>51</v>
      </c>
      <c r="AO6" s="81" t="s">
        <v>52</v>
      </c>
      <c r="AP6" s="81" t="s">
        <v>103</v>
      </c>
      <c r="AQ6" s="82" t="s">
        <v>53</v>
      </c>
      <c r="AR6" s="80" t="s">
        <v>54</v>
      </c>
      <c r="AS6" s="81" t="s">
        <v>55</v>
      </c>
      <c r="AT6" s="81" t="s">
        <v>56</v>
      </c>
      <c r="AU6" s="81" t="s">
        <v>57</v>
      </c>
      <c r="AV6" s="81" t="s">
        <v>58</v>
      </c>
      <c r="AW6" s="82" t="s">
        <v>59</v>
      </c>
      <c r="AX6" s="80" t="s">
        <v>145</v>
      </c>
      <c r="AY6" s="81" t="s">
        <v>67</v>
      </c>
      <c r="AZ6" s="81" t="s">
        <v>68</v>
      </c>
      <c r="BA6" s="82" t="s">
        <v>69</v>
      </c>
      <c r="BV6" s="24"/>
      <c r="BW6" s="24"/>
      <c r="BX6" s="24"/>
      <c r="BY6" s="24"/>
      <c r="BZ6" s="24"/>
      <c r="CA6" s="24"/>
      <c r="CB6" s="24"/>
    </row>
    <row r="7" spans="1:143" x14ac:dyDescent="0.2">
      <c r="C7"/>
      <c r="D7"/>
      <c r="E7"/>
      <c r="F7"/>
      <c r="G7"/>
      <c r="H7"/>
      <c r="I7"/>
      <c r="J7"/>
      <c r="K7"/>
      <c r="L7"/>
      <c r="M7"/>
      <c r="N7"/>
      <c r="O7"/>
      <c r="P7"/>
      <c r="Q7"/>
      <c r="R7"/>
      <c r="S7"/>
      <c r="T7"/>
      <c r="U7"/>
      <c r="V7"/>
      <c r="W7"/>
      <c r="X7"/>
      <c r="Y7"/>
      <c r="Z7"/>
      <c r="AA7"/>
      <c r="AB7"/>
      <c r="AC7"/>
      <c r="AD7"/>
      <c r="AE7"/>
      <c r="AF7"/>
      <c r="AG7"/>
      <c r="AH7"/>
      <c r="AI7"/>
      <c r="AJ7"/>
      <c r="AK7"/>
      <c r="AL7"/>
      <c r="AM7"/>
      <c r="AN7"/>
      <c r="AO7"/>
      <c r="AP7"/>
      <c r="AQ7"/>
      <c r="AR7"/>
      <c r="AW7"/>
      <c r="AX7"/>
      <c r="AY7"/>
      <c r="BV7" s="1"/>
      <c r="CA7" s="24"/>
      <c r="CB7" s="24"/>
      <c r="CC7" s="24"/>
      <c r="CD7" s="24"/>
      <c r="CE7" s="24"/>
      <c r="CF7" s="24"/>
      <c r="CG7" s="24"/>
      <c r="CH7" s="24"/>
      <c r="CI7" s="24"/>
      <c r="CJ7" s="24"/>
      <c r="CK7" s="24"/>
      <c r="CL7" s="24"/>
      <c r="CM7" s="24"/>
      <c r="CN7" s="24"/>
      <c r="DU7"/>
      <c r="DZ7"/>
      <c r="EA7"/>
      <c r="EB7"/>
      <c r="EC7"/>
      <c r="ED7"/>
      <c r="EE7"/>
      <c r="EF7"/>
      <c r="EG7"/>
      <c r="EH7"/>
      <c r="EI7"/>
      <c r="EJ7"/>
      <c r="EK7"/>
      <c r="EL7"/>
      <c r="EM7"/>
    </row>
    <row r="8" spans="1:143" x14ac:dyDescent="0.2">
      <c r="A8" t="s">
        <v>79</v>
      </c>
      <c r="C8">
        <f>SUBTOTAL(103,KDM[Naam vereniging])</f>
        <v>0</v>
      </c>
      <c r="D8">
        <f>COUNTIF(KDM[Delegatie],"x")</f>
        <v>0</v>
      </c>
      <c r="E8" s="7">
        <f>COUNTIF(KDM[Muziekkorps tijdens mars en defilé],"x")</f>
        <v>0</v>
      </c>
      <c r="F8" s="7">
        <f>COUNTIF(KDM[Deelname jeugdkoningschieten],"x")</f>
        <v>0</v>
      </c>
      <c r="G8" s="7">
        <f>COUNTIF(KDM[Maj. Senioren jureren bij mars],"x")</f>
        <v>0</v>
      </c>
      <c r="H8" s="7">
        <f>COUNTIF(KDM[Maj. Jeugd jureren bij mars], "x")</f>
        <v>0</v>
      </c>
      <c r="I8">
        <f>SUBTOTAL(109,KDM[Korps senioren])</f>
        <v>0</v>
      </c>
      <c r="J8">
        <f>SUBTOTAL(109,KDM[Junioren korps 1])</f>
        <v>0</v>
      </c>
      <c r="K8">
        <f>SUBTOTAL(109,KDM[Junioren korps 2])</f>
        <v>0</v>
      </c>
      <c r="L8">
        <f>SUBTOTAL(109,KDM[Aspiranten korps 1])</f>
        <v>0</v>
      </c>
      <c r="M8">
        <f>SUBTOTAL(109,KDM[Aspiranten korps 2])</f>
        <v>0</v>
      </c>
      <c r="N8">
        <f>SUBTOTAL(109,KDM[Acrobatisch senioren])</f>
        <v>0</v>
      </c>
      <c r="O8">
        <f>SUBTOTAL(109,KDM[Acrobatisch junioren])</f>
        <v>0</v>
      </c>
      <c r="P8">
        <f>SUBTOTAL(109,KDM[Acrobatisch aspiranten])</f>
        <v>0</v>
      </c>
      <c r="Q8">
        <f>SUBTOTAL(109,KDM[Opgeven vendeliers ind.])</f>
        <v>0</v>
      </c>
      <c r="R8">
        <f>SUBTOTAL(109,KDM[Acrob. senioren indiv.])</f>
        <v>0</v>
      </c>
      <c r="S8">
        <f>SUBTOTAL(109,KDM[Acrob. junioren indiv.])</f>
        <v>0</v>
      </c>
      <c r="T8">
        <f>SUBTOTAL(109,KDM[Acrob. aspiranten indiv.])</f>
        <v>0</v>
      </c>
      <c r="U8" s="7">
        <f>COUNTIF(KDM[Deelname hoofdkorps], "x")</f>
        <v>0</v>
      </c>
      <c r="V8">
        <f>SUBTOTAL(109,KDM[Groepen, teams, ensembles en duo''s])</f>
        <v>0</v>
      </c>
      <c r="W8">
        <f>SUBTOTAL(109,KDM[Aantal opgegeven majorettes])</f>
        <v>0</v>
      </c>
      <c r="X8">
        <f>SUBTOTAL(109,KDM[Opgeven bielemannen])</f>
        <v>0</v>
      </c>
      <c r="Y8">
        <f>SUBTOTAL(109,KDM[Senioren])</f>
        <v>0</v>
      </c>
      <c r="Z8">
        <f>SUBTOTAL(109,KDM[Jong Volwassene])</f>
        <v>0</v>
      </c>
      <c r="AA8">
        <f>SUBTOTAL(109,KDM[Junioren])</f>
        <v>0</v>
      </c>
      <c r="AB8">
        <f>SUBTOTAL(109,KDM[Aspiranten])</f>
        <v>0</v>
      </c>
      <c r="AC8"/>
      <c r="AD8">
        <f>SUBTOTAL(109,KDM[Aantal luchtgeweerschutters])</f>
        <v>0</v>
      </c>
      <c r="AE8">
        <f>SUBTOTAL(109,KDM[Aantal luchtpistoolschutters])</f>
        <v>0</v>
      </c>
      <c r="AF8">
        <f>SUBTOTAL(109,KDM[Aantal handboogschutters])</f>
        <v>0</v>
      </c>
      <c r="AG8">
        <f>SUBTOTAL(109,KDM[Aantal kruisboogschutters])</f>
        <v>0</v>
      </c>
      <c r="AH8">
        <f>SUBTOTAL(109,KDM[(Aantal jeugdkorpsen])</f>
        <v>0</v>
      </c>
      <c r="AI8">
        <f>SUBTOTAL(109,KDM[Totaal aantal deelnemers])</f>
        <v>0</v>
      </c>
      <c r="AJ8">
        <f>SUBTOTAL(109,KDM[Waarvan aantal jeugd (t/m 15 jaar)])</f>
        <v>0</v>
      </c>
      <c r="AK8"/>
      <c r="AL8"/>
      <c r="AM8"/>
      <c r="AN8"/>
      <c r="AO8"/>
      <c r="AP8"/>
      <c r="AQ8"/>
      <c r="AR8"/>
      <c r="AW8"/>
      <c r="AX8"/>
      <c r="AY8"/>
      <c r="BW8" s="1"/>
      <c r="CB8" s="24"/>
      <c r="CC8" s="24"/>
      <c r="CD8" s="24"/>
      <c r="CE8" s="24"/>
      <c r="CF8" s="24"/>
      <c r="CG8" s="24"/>
      <c r="CH8" s="24"/>
      <c r="CI8" s="24"/>
      <c r="CJ8" s="24"/>
      <c r="CK8" s="24"/>
      <c r="CL8" s="24"/>
      <c r="CM8" s="24"/>
      <c r="CN8" s="24"/>
      <c r="CO8" s="24"/>
      <c r="DU8"/>
      <c r="DZ8"/>
      <c r="EA8"/>
      <c r="EB8"/>
      <c r="EC8"/>
      <c r="ED8"/>
      <c r="EE8"/>
      <c r="EF8"/>
      <c r="EG8"/>
      <c r="EH8"/>
      <c r="EI8"/>
      <c r="EJ8"/>
      <c r="EK8"/>
      <c r="EL8"/>
      <c r="EM8"/>
    </row>
  </sheetData>
  <mergeCells count="13">
    <mergeCell ref="AX4:BA5"/>
    <mergeCell ref="A1:BA1"/>
    <mergeCell ref="A2:BA2"/>
    <mergeCell ref="X4:AB5"/>
    <mergeCell ref="AC4:AC5"/>
    <mergeCell ref="AD4:AH5"/>
    <mergeCell ref="AI4:AQ5"/>
    <mergeCell ref="AR4:AW5"/>
    <mergeCell ref="D4:H5"/>
    <mergeCell ref="I5:M5"/>
    <mergeCell ref="N5:P5"/>
    <mergeCell ref="Q5:T5"/>
    <mergeCell ref="J4:T4"/>
  </mergeCells>
  <phoneticPr fontId="2" type="noConversion"/>
  <pageMargins left="0.7" right="0.7" top="0.75" bottom="0.75" header="0.3" footer="0.3"/>
  <pageSetup orientation="portrait" horizont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740E9-934D-46C6-9E7F-C57A0A7E69F5}">
  <dimension ref="A1:EN25"/>
  <sheetViews>
    <sheetView zoomScale="110" zoomScaleNormal="110" workbookViewId="0">
      <pane xSplit="3" ySplit="4" topLeftCell="D5" activePane="bottomRight" state="frozen"/>
      <selection pane="topRight" activeCell="D1" sqref="D1"/>
      <selection pane="bottomLeft" activeCell="A7" sqref="A7"/>
      <selection pane="bottomRight" activeCell="A3" sqref="A3"/>
    </sheetView>
  </sheetViews>
  <sheetFormatPr baseColWidth="10" defaultColWidth="9.1640625" defaultRowHeight="15" x14ac:dyDescent="0.2"/>
  <cols>
    <col min="1" max="1" width="11.1640625" bestFit="1" customWidth="1"/>
    <col min="2" max="2" width="9.33203125" bestFit="1" customWidth="1"/>
    <col min="3" max="3" width="25.6640625" bestFit="1" customWidth="1"/>
    <col min="4" max="34" width="3.83203125" style="1" bestFit="1" customWidth="1"/>
    <col min="35" max="35" width="4.33203125" style="1" bestFit="1" customWidth="1"/>
    <col min="36" max="38" width="3.83203125" style="1" bestFit="1" customWidth="1"/>
    <col min="39" max="39" width="24.83203125" bestFit="1" customWidth="1"/>
    <col min="40" max="40" width="5.33203125" style="1" bestFit="1" customWidth="1"/>
    <col min="41" max="42" width="17.83203125" style="1" bestFit="1" customWidth="1"/>
    <col min="43" max="46" width="3.83203125" style="1" bestFit="1" customWidth="1"/>
    <col min="47" max="48" width="24.6640625" style="1" bestFit="1" customWidth="1"/>
    <col min="49" max="50" width="36" style="1" bestFit="1" customWidth="1"/>
    <col min="51" max="51" width="13.1640625" style="1" bestFit="1" customWidth="1"/>
    <col min="52" max="52" width="9.33203125" style="1" bestFit="1" customWidth="1"/>
    <col min="53" max="53" width="17.83203125" style="1" bestFit="1" customWidth="1"/>
    <col min="54" max="76" width="7.5" style="1" bestFit="1" customWidth="1"/>
    <col min="77" max="77" width="6.1640625" style="1" bestFit="1" customWidth="1"/>
    <col min="78" max="78" width="5.83203125" style="1" bestFit="1" customWidth="1"/>
    <col min="79" max="80" width="3.6640625" style="1" bestFit="1" customWidth="1"/>
    <col min="81" max="81" width="29.6640625" style="1" bestFit="1" customWidth="1"/>
    <col min="82" max="82" width="30.5" style="1" bestFit="1" customWidth="1"/>
    <col min="83" max="83" width="27" style="1" bestFit="1" customWidth="1"/>
    <col min="84" max="84" width="8.5" style="1" bestFit="1" customWidth="1"/>
    <col min="85" max="85" width="3.5" bestFit="1" customWidth="1"/>
    <col min="86" max="86" width="8.5" style="42" bestFit="1" customWidth="1"/>
    <col min="87" max="87" width="3.5" bestFit="1" customWidth="1"/>
    <col min="88" max="90" width="8.5" style="1" bestFit="1" customWidth="1"/>
    <col min="91" max="91" width="8.5" style="44" bestFit="1" customWidth="1"/>
    <col min="92" max="92" width="8.5" style="1" bestFit="1" customWidth="1"/>
    <col min="93" max="94" width="8.5" bestFit="1" customWidth="1"/>
    <col min="95" max="95" width="44.33203125" bestFit="1" customWidth="1"/>
    <col min="96" max="96" width="8.5" bestFit="1" customWidth="1"/>
    <col min="97" max="98" width="15" bestFit="1" customWidth="1"/>
    <col min="99" max="99" width="25.1640625" bestFit="1" customWidth="1"/>
    <col min="100" max="100" width="8.5" bestFit="1" customWidth="1"/>
    <col min="101" max="102" width="31" bestFit="1" customWidth="1"/>
    <col min="103" max="103" width="20.6640625" bestFit="1" customWidth="1"/>
    <col min="104" max="104" width="25.33203125" bestFit="1" customWidth="1"/>
    <col min="105" max="105" width="8.5" bestFit="1" customWidth="1"/>
    <col min="106" max="112" width="8.33203125" customWidth="1"/>
    <col min="113" max="113" width="8.5" bestFit="1" customWidth="1"/>
    <col min="114" max="114" width="42.83203125" bestFit="1" customWidth="1"/>
    <col min="115" max="115" width="44.33203125" bestFit="1" customWidth="1"/>
    <col min="116" max="116" width="39.33203125" bestFit="1" customWidth="1"/>
    <col min="117" max="117" width="8.5" bestFit="1" customWidth="1"/>
    <col min="118" max="118" width="10.6640625" bestFit="1" customWidth="1"/>
    <col min="119" max="119" width="7.5" bestFit="1" customWidth="1"/>
    <col min="120" max="120" width="28.83203125" bestFit="1" customWidth="1"/>
    <col min="121" max="121" width="8.5" customWidth="1"/>
    <col min="122" max="122" width="8" bestFit="1" customWidth="1"/>
    <col min="123" max="123" width="8.33203125" bestFit="1" customWidth="1"/>
    <col min="124" max="125" width="7.6640625" bestFit="1" customWidth="1"/>
    <col min="126" max="129" width="7.6640625" customWidth="1"/>
    <col min="130" max="136" width="7.6640625" style="1" customWidth="1"/>
    <col min="137" max="137" width="10.1640625" style="1" bestFit="1" customWidth="1"/>
    <col min="138" max="138" width="33" style="1" bestFit="1" customWidth="1"/>
    <col min="139" max="139" width="10.1640625" style="1" bestFit="1" customWidth="1"/>
    <col min="140" max="143" width="6.83203125" style="1" bestFit="1" customWidth="1"/>
    <col min="144" max="144" width="15.6640625" style="1" bestFit="1" customWidth="1"/>
  </cols>
  <sheetData>
    <row r="1" spans="1:144" ht="27" customHeight="1" x14ac:dyDescent="0.2">
      <c r="A1" s="108" t="s">
        <v>82</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49"/>
      <c r="EC1" s="49"/>
      <c r="ED1" s="49"/>
      <c r="EE1" s="49"/>
      <c r="EF1" s="49"/>
      <c r="EG1" s="49"/>
      <c r="EH1" s="49"/>
      <c r="EI1" s="49"/>
      <c r="EJ1" s="49"/>
      <c r="EK1" s="49"/>
      <c r="EL1" s="49"/>
      <c r="EM1" s="49"/>
      <c r="EN1" s="49"/>
    </row>
    <row r="2" spans="1:144" ht="20" thickBot="1" x14ac:dyDescent="0.3">
      <c r="A2" s="109" t="s">
        <v>183</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50"/>
      <c r="EC2" s="50"/>
      <c r="ED2" s="50"/>
      <c r="EE2" s="50"/>
      <c r="EF2" s="50"/>
      <c r="EG2" s="50"/>
      <c r="EH2" s="50"/>
      <c r="EI2" s="50"/>
      <c r="EJ2" s="50"/>
      <c r="EK2" s="50"/>
      <c r="EL2" s="50"/>
      <c r="EM2" s="50"/>
      <c r="EN2" s="50"/>
    </row>
    <row r="3" spans="1:144" s="78" customFormat="1" ht="16" thickBot="1" x14ac:dyDescent="0.25">
      <c r="A3" s="67"/>
      <c r="B3" s="68"/>
      <c r="C3" s="69"/>
      <c r="D3" s="95" t="s">
        <v>1</v>
      </c>
      <c r="E3" s="96"/>
      <c r="F3" s="96"/>
      <c r="G3" s="96"/>
      <c r="H3" s="97"/>
      <c r="I3" s="72"/>
      <c r="J3" s="110" t="s">
        <v>2</v>
      </c>
      <c r="K3" s="110"/>
      <c r="L3" s="110"/>
      <c r="M3" s="110"/>
      <c r="N3" s="110"/>
      <c r="O3" s="110"/>
      <c r="P3" s="110"/>
      <c r="Q3" s="110"/>
      <c r="R3" s="110"/>
      <c r="S3" s="110"/>
      <c r="T3" s="110"/>
      <c r="U3" s="17" t="s">
        <v>3</v>
      </c>
      <c r="V3" s="11" t="s">
        <v>150</v>
      </c>
      <c r="W3" s="13"/>
      <c r="X3" s="95" t="s">
        <v>5</v>
      </c>
      <c r="Y3" s="96"/>
      <c r="Z3" s="96"/>
      <c r="AA3" s="96"/>
      <c r="AB3" s="97"/>
      <c r="AC3" s="106" t="s">
        <v>151</v>
      </c>
      <c r="AD3" s="95" t="s">
        <v>7</v>
      </c>
      <c r="AE3" s="96"/>
      <c r="AF3" s="96"/>
      <c r="AG3" s="96"/>
      <c r="AH3" s="97"/>
      <c r="AI3" s="95" t="s">
        <v>8</v>
      </c>
      <c r="AJ3" s="96"/>
      <c r="AK3" s="96"/>
      <c r="AL3" s="96"/>
      <c r="AM3" s="96"/>
      <c r="AN3" s="96"/>
      <c r="AO3" s="96"/>
      <c r="AP3" s="96"/>
      <c r="AQ3" s="97"/>
      <c r="AR3" s="89" t="s">
        <v>9</v>
      </c>
      <c r="AS3" s="90"/>
      <c r="AT3" s="90"/>
      <c r="AU3" s="90"/>
      <c r="AV3" s="90"/>
      <c r="AW3" s="91"/>
      <c r="AX3" s="95" t="s">
        <v>152</v>
      </c>
      <c r="AY3" s="96"/>
      <c r="AZ3" s="96"/>
      <c r="BA3" s="97"/>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s="78" customFormat="1" ht="16" thickBot="1" x14ac:dyDescent="0.25">
      <c r="A4" s="70"/>
      <c r="B4" s="71"/>
      <c r="C4" s="61"/>
      <c r="D4" s="98"/>
      <c r="E4" s="99"/>
      <c r="F4" s="99"/>
      <c r="G4" s="99"/>
      <c r="H4" s="100"/>
      <c r="I4" s="101" t="s">
        <v>11</v>
      </c>
      <c r="J4" s="104"/>
      <c r="K4" s="104"/>
      <c r="L4" s="104"/>
      <c r="M4" s="105"/>
      <c r="N4" s="101" t="s">
        <v>87</v>
      </c>
      <c r="O4" s="102"/>
      <c r="P4" s="103"/>
      <c r="Q4" s="101" t="s">
        <v>14</v>
      </c>
      <c r="R4" s="102"/>
      <c r="S4" s="102"/>
      <c r="T4" s="102"/>
      <c r="U4" s="18"/>
      <c r="V4" s="14"/>
      <c r="W4" s="16"/>
      <c r="X4" s="98"/>
      <c r="Y4" s="99"/>
      <c r="Z4" s="99"/>
      <c r="AA4" s="99"/>
      <c r="AB4" s="100"/>
      <c r="AC4" s="107"/>
      <c r="AD4" s="98"/>
      <c r="AE4" s="99"/>
      <c r="AF4" s="99"/>
      <c r="AG4" s="99"/>
      <c r="AH4" s="100"/>
      <c r="AI4" s="98"/>
      <c r="AJ4" s="99"/>
      <c r="AK4" s="99"/>
      <c r="AL4" s="99"/>
      <c r="AM4" s="99"/>
      <c r="AN4" s="99"/>
      <c r="AO4" s="99"/>
      <c r="AP4" s="99"/>
      <c r="AQ4" s="100"/>
      <c r="AR4" s="92"/>
      <c r="AS4" s="93"/>
      <c r="AT4" s="93"/>
      <c r="AU4" s="93"/>
      <c r="AV4" s="93"/>
      <c r="AW4" s="94"/>
      <c r="AX4" s="98"/>
      <c r="AY4" s="99"/>
      <c r="AZ4" s="99"/>
      <c r="BA4" s="100"/>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row>
    <row r="5" spans="1:144" s="74" customFormat="1" ht="231" thickBot="1" x14ac:dyDescent="0.25">
      <c r="A5" s="73" t="s">
        <v>17</v>
      </c>
      <c r="B5" s="73" t="s">
        <v>149</v>
      </c>
      <c r="C5" s="73" t="s">
        <v>19</v>
      </c>
      <c r="D5" s="80" t="s">
        <v>20</v>
      </c>
      <c r="E5" s="81" t="s">
        <v>141</v>
      </c>
      <c r="F5" s="81" t="s">
        <v>142</v>
      </c>
      <c r="G5" s="81" t="s">
        <v>23</v>
      </c>
      <c r="H5" s="82" t="s">
        <v>24</v>
      </c>
      <c r="I5" s="80" t="s">
        <v>25</v>
      </c>
      <c r="J5" s="81" t="s">
        <v>121</v>
      </c>
      <c r="K5" s="81" t="s">
        <v>122</v>
      </c>
      <c r="L5" s="81" t="s">
        <v>123</v>
      </c>
      <c r="M5" s="81" t="s">
        <v>124</v>
      </c>
      <c r="N5" s="81" t="s">
        <v>26</v>
      </c>
      <c r="O5" s="81" t="s">
        <v>27</v>
      </c>
      <c r="P5" s="81" t="s">
        <v>28</v>
      </c>
      <c r="Q5" s="81" t="s">
        <v>146</v>
      </c>
      <c r="R5" s="81" t="s">
        <v>133</v>
      </c>
      <c r="S5" s="81" t="s">
        <v>134</v>
      </c>
      <c r="T5" s="82" t="s">
        <v>135</v>
      </c>
      <c r="U5" s="83" t="s">
        <v>144</v>
      </c>
      <c r="V5" s="80" t="s">
        <v>105</v>
      </c>
      <c r="W5" s="82" t="s">
        <v>71</v>
      </c>
      <c r="X5" s="80" t="s">
        <v>147</v>
      </c>
      <c r="Y5" s="81" t="s">
        <v>38</v>
      </c>
      <c r="Z5" s="81" t="s">
        <v>140</v>
      </c>
      <c r="AA5" s="81" t="s">
        <v>39</v>
      </c>
      <c r="AB5" s="82" t="s">
        <v>40</v>
      </c>
      <c r="AC5" s="83" t="s">
        <v>143</v>
      </c>
      <c r="AD5" s="80" t="s">
        <v>117</v>
      </c>
      <c r="AE5" s="81" t="s">
        <v>118</v>
      </c>
      <c r="AF5" s="81" t="s">
        <v>119</v>
      </c>
      <c r="AG5" s="81" t="s">
        <v>120</v>
      </c>
      <c r="AH5" s="82" t="s">
        <v>148</v>
      </c>
      <c r="AI5" s="84" t="s">
        <v>46</v>
      </c>
      <c r="AJ5" s="81" t="s">
        <v>47</v>
      </c>
      <c r="AK5" s="81" t="s">
        <v>48</v>
      </c>
      <c r="AL5" s="81" t="s">
        <v>49</v>
      </c>
      <c r="AM5" s="85" t="s">
        <v>50</v>
      </c>
      <c r="AN5" s="81" t="s">
        <v>51</v>
      </c>
      <c r="AO5" s="81" t="s">
        <v>52</v>
      </c>
      <c r="AP5" s="81" t="s">
        <v>103</v>
      </c>
      <c r="AQ5" s="82" t="s">
        <v>53</v>
      </c>
      <c r="AR5" s="80" t="s">
        <v>54</v>
      </c>
      <c r="AS5" s="81" t="s">
        <v>55</v>
      </c>
      <c r="AT5" s="81" t="s">
        <v>56</v>
      </c>
      <c r="AU5" t="s">
        <v>57</v>
      </c>
      <c r="AV5" t="s">
        <v>58</v>
      </c>
      <c r="AW5" t="s">
        <v>59</v>
      </c>
      <c r="AX5" t="s">
        <v>145</v>
      </c>
      <c r="AY5" t="s">
        <v>67</v>
      </c>
      <c r="AZ5" t="s">
        <v>68</v>
      </c>
      <c r="BA5" t="s">
        <v>69</v>
      </c>
      <c r="BB5"/>
      <c r="BC5"/>
      <c r="BD5"/>
      <c r="BE5" s="81"/>
      <c r="BF5" s="81"/>
      <c r="BG5" s="82"/>
      <c r="BH5" s="80"/>
      <c r="BI5" s="81"/>
      <c r="BJ5" s="81"/>
      <c r="BK5" s="82"/>
      <c r="CF5" s="24"/>
      <c r="CG5" s="24"/>
      <c r="CH5" s="24"/>
      <c r="CI5" s="24"/>
      <c r="CJ5" s="24"/>
      <c r="CK5" s="24"/>
      <c r="CL5" s="24"/>
    </row>
    <row r="6" spans="1:144" x14ac:dyDescent="0.2">
      <c r="A6" t="s">
        <v>153</v>
      </c>
      <c r="B6" t="s">
        <v>155</v>
      </c>
      <c r="C6" t="s">
        <v>156</v>
      </c>
      <c r="D6" t="s">
        <v>73</v>
      </c>
      <c r="E6" t="s">
        <v>72</v>
      </c>
      <c r="F6" t="s">
        <v>73</v>
      </c>
      <c r="G6" t="s">
        <v>73</v>
      </c>
      <c r="H6"/>
      <c r="I6">
        <v>4</v>
      </c>
      <c r="J6"/>
      <c r="K6"/>
      <c r="L6"/>
      <c r="M6"/>
      <c r="N6"/>
      <c r="O6"/>
      <c r="P6"/>
      <c r="Q6">
        <v>0</v>
      </c>
      <c r="R6">
        <v>0</v>
      </c>
      <c r="S6">
        <v>0</v>
      </c>
      <c r="T6">
        <v>0</v>
      </c>
      <c r="U6" t="s">
        <v>73</v>
      </c>
      <c r="V6">
        <v>0</v>
      </c>
      <c r="W6">
        <v>0</v>
      </c>
      <c r="X6">
        <v>0</v>
      </c>
      <c r="Y6">
        <v>0</v>
      </c>
      <c r="Z6">
        <v>0</v>
      </c>
      <c r="AA6">
        <v>0</v>
      </c>
      <c r="AB6">
        <v>0</v>
      </c>
      <c r="AC6" t="s">
        <v>73</v>
      </c>
      <c r="AD6">
        <v>4</v>
      </c>
      <c r="AE6">
        <v>4</v>
      </c>
      <c r="AF6">
        <v>0</v>
      </c>
      <c r="AG6">
        <v>4</v>
      </c>
      <c r="AH6">
        <v>0</v>
      </c>
      <c r="AI6">
        <v>50</v>
      </c>
      <c r="AJ6">
        <v>2</v>
      </c>
      <c r="AK6" t="s">
        <v>73</v>
      </c>
      <c r="AL6" t="s">
        <v>73</v>
      </c>
      <c r="AM6" t="s">
        <v>73</v>
      </c>
      <c r="AN6" t="s">
        <v>157</v>
      </c>
      <c r="AO6" t="s">
        <v>158</v>
      </c>
      <c r="AP6" t="s">
        <v>159</v>
      </c>
      <c r="AQ6" t="s">
        <v>73</v>
      </c>
      <c r="AR6" t="s">
        <v>73</v>
      </c>
      <c r="AS6" t="s">
        <v>73</v>
      </c>
      <c r="AT6" t="s">
        <v>73</v>
      </c>
      <c r="AU6" t="s">
        <v>73</v>
      </c>
      <c r="AV6" t="s">
        <v>73</v>
      </c>
      <c r="AW6">
        <v>0</v>
      </c>
      <c r="AX6" t="s">
        <v>73</v>
      </c>
      <c r="AY6" t="s">
        <v>160</v>
      </c>
      <c r="AZ6" t="s">
        <v>160</v>
      </c>
      <c r="BA6" t="s">
        <v>160</v>
      </c>
      <c r="BL6"/>
      <c r="BM6"/>
      <c r="BN6"/>
      <c r="BO6"/>
      <c r="BR6"/>
      <c r="BS6"/>
      <c r="BT6"/>
      <c r="BU6"/>
      <c r="BV6"/>
      <c r="BW6"/>
      <c r="BX6"/>
      <c r="BY6"/>
      <c r="BZ6"/>
      <c r="CA6"/>
      <c r="CB6"/>
      <c r="CC6"/>
      <c r="CD6"/>
      <c r="CE6"/>
      <c r="CF6"/>
      <c r="CH6"/>
      <c r="CJ6"/>
      <c r="CK6"/>
      <c r="CL6"/>
      <c r="CM6"/>
      <c r="CN6"/>
      <c r="DZ6"/>
      <c r="EA6"/>
      <c r="EB6"/>
      <c r="EC6"/>
      <c r="ED6"/>
      <c r="EE6"/>
      <c r="EF6"/>
      <c r="EG6"/>
      <c r="EH6"/>
      <c r="EI6"/>
      <c r="EJ6"/>
      <c r="EK6"/>
      <c r="EL6"/>
      <c r="EM6"/>
      <c r="EN6"/>
    </row>
    <row r="7" spans="1:144" x14ac:dyDescent="0.2">
      <c r="A7" t="s">
        <v>153</v>
      </c>
      <c r="B7" t="s">
        <v>161</v>
      </c>
      <c r="C7" t="s">
        <v>162</v>
      </c>
      <c r="D7" t="s">
        <v>73</v>
      </c>
      <c r="E7" t="s">
        <v>72</v>
      </c>
      <c r="F7" t="s">
        <v>72</v>
      </c>
      <c r="G7" t="s">
        <v>73</v>
      </c>
      <c r="H7"/>
      <c r="I7"/>
      <c r="J7">
        <v>3</v>
      </c>
      <c r="K7"/>
      <c r="L7">
        <v>2</v>
      </c>
      <c r="M7"/>
      <c r="N7"/>
      <c r="O7"/>
      <c r="P7"/>
      <c r="Q7">
        <v>0</v>
      </c>
      <c r="R7">
        <v>0</v>
      </c>
      <c r="S7">
        <v>0</v>
      </c>
      <c r="T7">
        <v>0</v>
      </c>
      <c r="U7" t="s">
        <v>73</v>
      </c>
      <c r="V7">
        <v>0</v>
      </c>
      <c r="W7">
        <v>0</v>
      </c>
      <c r="X7">
        <v>4</v>
      </c>
      <c r="Y7">
        <v>4</v>
      </c>
      <c r="Z7">
        <v>0</v>
      </c>
      <c r="AA7">
        <v>0</v>
      </c>
      <c r="AB7">
        <v>0</v>
      </c>
      <c r="AC7" t="s">
        <v>73</v>
      </c>
      <c r="AD7">
        <v>0</v>
      </c>
      <c r="AE7">
        <v>0</v>
      </c>
      <c r="AF7">
        <v>0</v>
      </c>
      <c r="AG7">
        <v>0</v>
      </c>
      <c r="AH7">
        <v>0</v>
      </c>
      <c r="AI7">
        <v>100</v>
      </c>
      <c r="AJ7">
        <v>20</v>
      </c>
      <c r="AK7" t="s">
        <v>73</v>
      </c>
      <c r="AL7" t="s">
        <v>73</v>
      </c>
      <c r="AM7" t="s">
        <v>73</v>
      </c>
      <c r="AN7" t="s">
        <v>163</v>
      </c>
      <c r="AO7" t="s">
        <v>164</v>
      </c>
      <c r="AP7" t="s">
        <v>165</v>
      </c>
      <c r="AQ7" t="s">
        <v>73</v>
      </c>
      <c r="AR7" t="s">
        <v>73</v>
      </c>
      <c r="AS7" t="s">
        <v>73</v>
      </c>
      <c r="AT7" t="s">
        <v>73</v>
      </c>
      <c r="AU7" t="s">
        <v>73</v>
      </c>
      <c r="AV7" t="s">
        <v>73</v>
      </c>
      <c r="AW7">
        <v>0</v>
      </c>
      <c r="AX7" t="s">
        <v>73</v>
      </c>
      <c r="AY7" t="s">
        <v>160</v>
      </c>
      <c r="AZ7" t="s">
        <v>160</v>
      </c>
      <c r="BA7" t="s">
        <v>160</v>
      </c>
      <c r="BB7"/>
      <c r="BC7"/>
      <c r="BD7"/>
      <c r="BE7"/>
      <c r="BF7"/>
      <c r="BG7"/>
      <c r="BH7"/>
      <c r="BI7"/>
      <c r="BJ7"/>
      <c r="BK7"/>
      <c r="BL7"/>
      <c r="BM7"/>
      <c r="BN7"/>
      <c r="BO7"/>
      <c r="BP7"/>
      <c r="BQ7"/>
      <c r="BR7"/>
      <c r="BS7"/>
      <c r="BT7"/>
      <c r="BU7"/>
      <c r="BV7"/>
      <c r="BW7"/>
      <c r="BX7"/>
      <c r="BY7"/>
      <c r="BZ7"/>
      <c r="CA7"/>
      <c r="CB7"/>
      <c r="CC7"/>
      <c r="CD7"/>
      <c r="CE7"/>
      <c r="CF7"/>
      <c r="CH7"/>
      <c r="CJ7"/>
      <c r="CK7"/>
      <c r="CL7"/>
      <c r="CM7"/>
      <c r="CN7"/>
      <c r="DZ7"/>
      <c r="EA7"/>
      <c r="EB7"/>
      <c r="EC7"/>
      <c r="ED7"/>
      <c r="EE7"/>
      <c r="EF7"/>
      <c r="EG7"/>
      <c r="EH7"/>
      <c r="EI7"/>
      <c r="EJ7"/>
      <c r="EK7"/>
      <c r="EL7"/>
      <c r="EM7"/>
      <c r="EN7"/>
    </row>
    <row r="8" spans="1:144" x14ac:dyDescent="0.2">
      <c r="A8" t="s">
        <v>79</v>
      </c>
      <c r="C8">
        <f>SUBTOTAL(103,KDA_[Naam vereniging])</f>
        <v>2</v>
      </c>
      <c r="D8" s="1">
        <f>COUNTIF(KDA_[Delegatie],"x")</f>
        <v>0</v>
      </c>
      <c r="E8" s="1">
        <f>COUNTIF(KDA_[Muziekkorps tijdens mars en defilé],"x")</f>
        <v>2</v>
      </c>
      <c r="F8" s="1">
        <f>COUNTIF(KDA_[Deelname jeugdkoningschieten],"x")</f>
        <v>1</v>
      </c>
      <c r="G8" s="7">
        <f>COUNTIF(KDA_[Maj. Senioren jureren bij mars],"x")</f>
        <v>0</v>
      </c>
      <c r="H8" s="7">
        <f>COUNTIF(KDA_[Maj. Jeugd jureren bij mars],"x")</f>
        <v>0</v>
      </c>
      <c r="I8" s="1">
        <f>SUBTOTAL(109,KDA_[Korps senioren])</f>
        <v>4</v>
      </c>
      <c r="J8" s="1">
        <f>SUBTOTAL(109,KDA_[Junioren korps 1])</f>
        <v>3</v>
      </c>
      <c r="K8" s="1">
        <f>SUBTOTAL(109,KDA_[Junioren korps 2])</f>
        <v>0</v>
      </c>
      <c r="L8" s="1">
        <f>SUBTOTAL(109,KDA_[Aspiranten korps 1])</f>
        <v>2</v>
      </c>
      <c r="M8" s="1">
        <f>SUBTOTAL(109,KDA_[Aspiranten korps 2])</f>
        <v>0</v>
      </c>
      <c r="N8" s="1">
        <f>SUBTOTAL(109,KDA_[Acrobatisch senioren])</f>
        <v>0</v>
      </c>
      <c r="O8" s="1">
        <f>SUBTOTAL(109,KDA_[Acrobatisch junioren])</f>
        <v>0</v>
      </c>
      <c r="P8" s="1">
        <f>SUBTOTAL(109,KDA_[Acrobatisch aspiranten])</f>
        <v>0</v>
      </c>
      <c r="Q8">
        <f>SUBTOTAL(109,KDA_[Opgeven vendeliers ind.])</f>
        <v>0</v>
      </c>
      <c r="R8">
        <f>SUBTOTAL(109,KDA_[Acrob. senioren indiv.])</f>
        <v>0</v>
      </c>
      <c r="S8">
        <f>SUBTOTAL(109,KDA_[Acrob. junioren indiv.])</f>
        <v>0</v>
      </c>
      <c r="T8">
        <f>SUBTOTAL(109,KDA_[Acrob. aspiranten indiv.])</f>
        <v>0</v>
      </c>
      <c r="U8" s="7">
        <f>COUNTIF(KDA_[Deelname hoofdkorps],"x")</f>
        <v>0</v>
      </c>
      <c r="V8" s="1">
        <f>SUBTOTAL(109,KDA_[Groepen, teams, ensembles en duo''s])</f>
        <v>0</v>
      </c>
      <c r="W8" s="1">
        <f>SUBTOTAL(109,KDA_[Aantal opgegeven majorettes])</f>
        <v>0</v>
      </c>
      <c r="X8">
        <f>SUBTOTAL(109,KDA_[Opgeven bielemannen])</f>
        <v>4</v>
      </c>
      <c r="Y8" s="1">
        <f>SUBTOTAL(109,KDA_[Senioren])</f>
        <v>4</v>
      </c>
      <c r="Z8" s="1">
        <f>SUBTOTAL(109,KDA_[Jong Volwassene])</f>
        <v>0</v>
      </c>
      <c r="AA8" s="1">
        <f>SUBTOTAL(109,KDA_[Junioren])</f>
        <v>0</v>
      </c>
      <c r="AB8" s="1">
        <f>SUBTOTAL(109,KDA_[Aspiranten])</f>
        <v>0</v>
      </c>
      <c r="AC8" s="7">
        <f>COUNTIF(KDA_[Deelname marketentsters],"x")</f>
        <v>0</v>
      </c>
      <c r="AD8">
        <f>SUBTOTAL(109,KDA_[Aantal luchtgeweerschutters])</f>
        <v>4</v>
      </c>
      <c r="AE8" s="1">
        <f>SUBTOTAL(109,KDA_[Aantal luchtpistoolschutters])</f>
        <v>4</v>
      </c>
      <c r="AF8">
        <f>SUBTOTAL(109,KDA_[Aantal handboogschutters])</f>
        <v>0</v>
      </c>
      <c r="AG8" s="1">
        <f>SUBTOTAL(109,KDA_[Aantal kruisboogschutters])</f>
        <v>4</v>
      </c>
      <c r="AH8">
        <f>SUBTOTAL(109,KDA_[(Aantal jeugdkorpsen])</f>
        <v>0</v>
      </c>
      <c r="AI8" s="1">
        <f>SUBTOTAL(109,KDA_[Totaal aantal deelnemers])</f>
        <v>150</v>
      </c>
      <c r="AJ8" s="1">
        <f>SUBTOTAL(109,KDA_[Waarvan aantal jeugd (t/m 15 jaar)])</f>
        <v>22</v>
      </c>
      <c r="AK8" s="55">
        <f>COUNTIF(KDA_[Kanon etc.],"x")</f>
        <v>0</v>
      </c>
      <c r="AL8" s="1">
        <f>COUNTIF(KDA_[Paarden en/of koetsen],"x")</f>
        <v>0</v>
      </c>
      <c r="AM8" s="44"/>
      <c r="AW8" s="1">
        <f>SUBTOTAL(109,KDA_[Korps bestaat uit ... deelnemers (hoofdkorps)])</f>
        <v>0</v>
      </c>
      <c r="AX8"/>
      <c r="CF8"/>
      <c r="CH8"/>
      <c r="CL8"/>
      <c r="CM8"/>
      <c r="CN8"/>
      <c r="DZ8"/>
      <c r="EA8"/>
      <c r="EB8"/>
      <c r="EC8"/>
      <c r="ED8"/>
      <c r="EE8"/>
      <c r="EF8"/>
      <c r="EG8"/>
      <c r="EH8"/>
      <c r="EI8"/>
      <c r="EJ8"/>
      <c r="EK8"/>
      <c r="EL8"/>
      <c r="EM8"/>
      <c r="EN8"/>
    </row>
    <row r="9" spans="1:144" x14ac:dyDescent="0.2">
      <c r="CF9"/>
      <c r="CH9"/>
      <c r="CL9"/>
      <c r="CM9"/>
      <c r="CN9"/>
      <c r="DZ9"/>
      <c r="EA9"/>
      <c r="EB9"/>
      <c r="EC9"/>
      <c r="ED9"/>
      <c r="EE9"/>
      <c r="EF9"/>
      <c r="EG9"/>
      <c r="EH9"/>
      <c r="EI9"/>
      <c r="EJ9"/>
      <c r="EK9"/>
      <c r="EL9"/>
      <c r="EM9"/>
      <c r="EN9"/>
    </row>
    <row r="10" spans="1:144" x14ac:dyDescent="0.2">
      <c r="CF10"/>
      <c r="CH10"/>
      <c r="CL10"/>
      <c r="CM10"/>
      <c r="CN10"/>
      <c r="DZ10"/>
      <c r="EA10"/>
      <c r="EB10"/>
      <c r="EC10"/>
      <c r="ED10"/>
      <c r="EE10"/>
      <c r="EF10"/>
      <c r="EG10"/>
      <c r="EH10"/>
      <c r="EI10"/>
      <c r="EJ10"/>
      <c r="EK10"/>
      <c r="EL10"/>
      <c r="EM10"/>
      <c r="EN10"/>
    </row>
    <row r="11" spans="1:144" x14ac:dyDescent="0.2">
      <c r="CF11"/>
      <c r="CH11"/>
      <c r="CM11" s="1"/>
      <c r="CO11" s="1"/>
      <c r="DZ11"/>
      <c r="EA11"/>
      <c r="EB11"/>
      <c r="EC11"/>
      <c r="ED11"/>
      <c r="EE11"/>
      <c r="EF11"/>
      <c r="EG11"/>
      <c r="EH11"/>
      <c r="EI11"/>
      <c r="EJ11"/>
      <c r="EK11"/>
      <c r="EL11"/>
      <c r="EM11"/>
      <c r="EN11"/>
    </row>
    <row r="12" spans="1:144" x14ac:dyDescent="0.2">
      <c r="CF12"/>
      <c r="CH12"/>
      <c r="CM12" s="1"/>
      <c r="CO12" s="1"/>
      <c r="DZ12"/>
      <c r="EA12"/>
      <c r="EB12"/>
      <c r="EC12"/>
      <c r="ED12"/>
      <c r="EE12"/>
      <c r="EF12"/>
      <c r="EG12"/>
      <c r="EH12"/>
      <c r="EI12"/>
      <c r="EJ12"/>
      <c r="EK12"/>
      <c r="EL12"/>
      <c r="EM12"/>
      <c r="EN12"/>
    </row>
    <row r="13" spans="1:144" x14ac:dyDescent="0.2">
      <c r="CF13"/>
      <c r="CH13"/>
      <c r="CM13" s="1"/>
      <c r="CO13" s="1"/>
      <c r="DZ13"/>
      <c r="EA13"/>
      <c r="EB13"/>
      <c r="EC13"/>
      <c r="ED13"/>
      <c r="EE13"/>
      <c r="EF13"/>
      <c r="EG13"/>
      <c r="EH13"/>
      <c r="EI13"/>
      <c r="EJ13"/>
      <c r="EK13"/>
      <c r="EL13"/>
      <c r="EM13"/>
      <c r="EN13"/>
    </row>
    <row r="14" spans="1:144" x14ac:dyDescent="0.2">
      <c r="CF14"/>
      <c r="CH14"/>
      <c r="CJ14"/>
      <c r="CK14"/>
      <c r="CL14"/>
      <c r="CM14"/>
      <c r="CO14" s="1"/>
      <c r="CP14" s="1"/>
      <c r="CQ14" s="1"/>
      <c r="CR14" s="1"/>
      <c r="CS14" s="1"/>
      <c r="CT14" s="1"/>
      <c r="CU14" s="1"/>
      <c r="CV14" s="1"/>
      <c r="CW14" s="1"/>
      <c r="CX14" s="1"/>
      <c r="CY14" s="1"/>
      <c r="CZ14" s="1"/>
      <c r="DA14" s="1"/>
      <c r="DB14" s="1"/>
      <c r="DZ14"/>
      <c r="EA14"/>
      <c r="EB14"/>
      <c r="EC14"/>
      <c r="ED14"/>
      <c r="EE14"/>
      <c r="EF14"/>
      <c r="EG14"/>
      <c r="EH14"/>
      <c r="EI14"/>
      <c r="EJ14"/>
      <c r="EK14"/>
      <c r="EL14"/>
      <c r="EM14"/>
      <c r="EN14"/>
    </row>
    <row r="15" spans="1:144" x14ac:dyDescent="0.2">
      <c r="CF15"/>
      <c r="CH15"/>
      <c r="CJ15"/>
      <c r="CK15"/>
      <c r="CL15"/>
      <c r="CM15"/>
      <c r="CO15" s="1"/>
      <c r="CP15" s="1"/>
      <c r="CQ15" s="1"/>
      <c r="CR15" s="1"/>
      <c r="CS15" s="1"/>
      <c r="CT15" s="1"/>
      <c r="CU15" s="1"/>
      <c r="CV15" s="1"/>
      <c r="CW15" s="1"/>
      <c r="CX15" s="1"/>
      <c r="CY15" s="1"/>
      <c r="CZ15" s="1"/>
      <c r="DA15" s="1"/>
      <c r="DB15" s="1"/>
      <c r="DZ15"/>
      <c r="EA15"/>
      <c r="EB15"/>
      <c r="EC15"/>
      <c r="ED15"/>
      <c r="EE15"/>
      <c r="EF15"/>
      <c r="EG15"/>
      <c r="EH15"/>
      <c r="EI15"/>
      <c r="EJ15"/>
      <c r="EK15"/>
      <c r="EL15"/>
      <c r="EM15"/>
      <c r="EN15"/>
    </row>
    <row r="16" spans="1:144" x14ac:dyDescent="0.2">
      <c r="CF16"/>
      <c r="CH16"/>
      <c r="CJ16"/>
      <c r="CK16"/>
      <c r="CL16"/>
      <c r="CM16"/>
      <c r="CO16" s="1"/>
      <c r="CP16" s="1"/>
      <c r="CQ16" s="1"/>
      <c r="CR16" s="1"/>
      <c r="CS16" s="1"/>
      <c r="CT16" s="1"/>
      <c r="CU16" s="1"/>
      <c r="CV16" s="1"/>
      <c r="CW16" s="1"/>
      <c r="CX16" s="1"/>
      <c r="CY16" s="1"/>
      <c r="CZ16" s="1"/>
      <c r="DA16" s="1"/>
      <c r="DB16" s="1"/>
      <c r="DZ16"/>
      <c r="EA16"/>
      <c r="EB16"/>
      <c r="EC16"/>
      <c r="ED16"/>
      <c r="EE16"/>
      <c r="EF16"/>
      <c r="EG16"/>
      <c r="EH16"/>
      <c r="EI16"/>
      <c r="EJ16"/>
      <c r="EK16"/>
      <c r="EL16"/>
      <c r="EM16"/>
      <c r="EN16"/>
    </row>
    <row r="17" spans="84:144" x14ac:dyDescent="0.2">
      <c r="CF17"/>
      <c r="CH17"/>
      <c r="CJ17"/>
      <c r="CK17"/>
      <c r="CL17"/>
      <c r="CM17"/>
      <c r="CO17" s="1"/>
      <c r="CP17" s="1"/>
      <c r="CQ17" s="1"/>
      <c r="CR17" s="1"/>
      <c r="CS17" s="1"/>
      <c r="CT17" s="1"/>
      <c r="CU17" s="1"/>
      <c r="CV17" s="1"/>
      <c r="CW17" s="1"/>
      <c r="CX17" s="1"/>
      <c r="CY17" s="1"/>
      <c r="CZ17" s="1"/>
      <c r="DA17" s="1"/>
      <c r="DB17" s="1"/>
      <c r="DZ17"/>
      <c r="EA17"/>
      <c r="EB17"/>
      <c r="EC17"/>
      <c r="ED17"/>
      <c r="EE17"/>
      <c r="EF17"/>
      <c r="EG17"/>
      <c r="EH17"/>
      <c r="EI17"/>
      <c r="EJ17"/>
      <c r="EK17"/>
      <c r="EL17"/>
      <c r="EM17"/>
      <c r="EN17"/>
    </row>
    <row r="18" spans="84:144" x14ac:dyDescent="0.2">
      <c r="CF18"/>
      <c r="CH18"/>
      <c r="CJ18"/>
      <c r="CK18"/>
      <c r="CL18"/>
      <c r="CM18"/>
      <c r="CO18" s="1"/>
      <c r="CP18" s="1"/>
      <c r="CQ18" s="1"/>
      <c r="CR18" s="1"/>
      <c r="CS18" s="1"/>
      <c r="CT18" s="1"/>
      <c r="CU18" s="1"/>
      <c r="CV18" s="1"/>
      <c r="CW18" s="1"/>
      <c r="CX18" s="1"/>
      <c r="CY18" s="1"/>
      <c r="CZ18" s="1"/>
      <c r="DA18" s="1"/>
      <c r="DB18" s="1"/>
      <c r="DZ18"/>
      <c r="EA18"/>
      <c r="EB18"/>
      <c r="EC18"/>
      <c r="ED18"/>
      <c r="EE18"/>
      <c r="EF18"/>
      <c r="EG18"/>
      <c r="EH18"/>
      <c r="EI18"/>
      <c r="EJ18"/>
      <c r="EK18"/>
      <c r="EL18"/>
      <c r="EM18"/>
      <c r="EN18"/>
    </row>
    <row r="19" spans="84:144" x14ac:dyDescent="0.2">
      <c r="CF19"/>
      <c r="CH19"/>
      <c r="CJ19"/>
      <c r="CK19"/>
      <c r="CL19"/>
      <c r="CM19"/>
      <c r="CO19" s="1"/>
      <c r="CP19" s="1"/>
      <c r="CQ19" s="1"/>
      <c r="CR19" s="1"/>
      <c r="CS19" s="1"/>
      <c r="CT19" s="1"/>
      <c r="CU19" s="1"/>
      <c r="CV19" s="1"/>
      <c r="CW19" s="1"/>
      <c r="CX19" s="1"/>
      <c r="CY19" s="1"/>
      <c r="CZ19" s="1"/>
      <c r="DA19" s="1"/>
      <c r="DB19" s="1"/>
      <c r="DZ19"/>
      <c r="EA19"/>
      <c r="EB19"/>
      <c r="EC19"/>
      <c r="ED19"/>
      <c r="EE19"/>
      <c r="EF19"/>
      <c r="EG19"/>
      <c r="EH19"/>
      <c r="EI19"/>
      <c r="EJ19"/>
      <c r="EK19"/>
      <c r="EL19"/>
      <c r="EM19"/>
      <c r="EN19"/>
    </row>
    <row r="20" spans="84:144" x14ac:dyDescent="0.2">
      <c r="CF20"/>
      <c r="CH20"/>
      <c r="CJ20"/>
      <c r="CK20"/>
      <c r="CL20"/>
      <c r="CM20"/>
      <c r="CO20" s="1"/>
      <c r="CP20" s="1"/>
      <c r="CQ20" s="1"/>
      <c r="CR20" s="1"/>
      <c r="CS20" s="1"/>
      <c r="CT20" s="1"/>
      <c r="CU20" s="1"/>
      <c r="CV20" s="1"/>
      <c r="CW20" s="1"/>
      <c r="CX20" s="1"/>
      <c r="CY20" s="1"/>
      <c r="CZ20" s="1"/>
      <c r="DA20" s="1"/>
      <c r="DB20" s="1"/>
      <c r="DZ20"/>
      <c r="EA20"/>
      <c r="EB20"/>
      <c r="EC20"/>
      <c r="ED20"/>
      <c r="EE20"/>
      <c r="EF20"/>
      <c r="EG20"/>
      <c r="EH20"/>
      <c r="EI20"/>
      <c r="EJ20"/>
      <c r="EK20"/>
      <c r="EL20"/>
      <c r="EM20"/>
      <c r="EN20"/>
    </row>
    <row r="21" spans="84:144" x14ac:dyDescent="0.2">
      <c r="CF21"/>
      <c r="CH21"/>
      <c r="CJ21"/>
      <c r="CK21"/>
      <c r="CL21"/>
      <c r="CM21"/>
      <c r="CO21" s="1"/>
      <c r="CP21" s="1"/>
      <c r="CQ21" s="1"/>
      <c r="CR21" s="1"/>
      <c r="CS21" s="1"/>
      <c r="CT21" s="1"/>
      <c r="CU21" s="1"/>
      <c r="CV21" s="1"/>
      <c r="CW21" s="1"/>
      <c r="CX21" s="1"/>
      <c r="CY21" s="1"/>
      <c r="CZ21" s="1"/>
      <c r="DA21" s="1"/>
      <c r="DB21" s="1"/>
      <c r="DZ21"/>
      <c r="EA21"/>
      <c r="EB21"/>
      <c r="EC21"/>
      <c r="ED21"/>
      <c r="EE21"/>
      <c r="EF21"/>
      <c r="EG21"/>
      <c r="EH21"/>
      <c r="EI21"/>
      <c r="EJ21"/>
      <c r="EK21"/>
      <c r="EL21"/>
      <c r="EM21"/>
      <c r="EN21"/>
    </row>
    <row r="22" spans="84:144" x14ac:dyDescent="0.2">
      <c r="CF22"/>
      <c r="CH22"/>
      <c r="CJ22"/>
      <c r="CK22"/>
      <c r="CL22"/>
      <c r="CM22"/>
      <c r="CO22" s="1"/>
      <c r="CP22" s="1"/>
      <c r="CQ22" s="1"/>
      <c r="CR22" s="1"/>
      <c r="CS22" s="1"/>
      <c r="CT22" s="1"/>
      <c r="CU22" s="1"/>
      <c r="CV22" s="1"/>
      <c r="CW22" s="1"/>
      <c r="CX22" s="1"/>
      <c r="CY22" s="1"/>
      <c r="CZ22" s="1"/>
      <c r="DA22" s="1"/>
      <c r="DB22" s="1"/>
      <c r="DZ22"/>
      <c r="EA22"/>
      <c r="EB22"/>
      <c r="EC22"/>
      <c r="ED22"/>
      <c r="EE22"/>
      <c r="EF22"/>
      <c r="EG22"/>
      <c r="EH22"/>
      <c r="EI22"/>
      <c r="EJ22"/>
      <c r="EK22"/>
      <c r="EL22"/>
      <c r="EM22"/>
      <c r="EN22"/>
    </row>
    <row r="23" spans="84:144" x14ac:dyDescent="0.2">
      <c r="CF23"/>
      <c r="CH23"/>
      <c r="CJ23"/>
      <c r="CK23"/>
      <c r="CL23"/>
      <c r="CM23"/>
      <c r="CO23" s="1"/>
      <c r="CP23" s="1"/>
      <c r="CQ23" s="1"/>
      <c r="CR23" s="1"/>
      <c r="CS23" s="1"/>
      <c r="CT23" s="1"/>
      <c r="CU23" s="1"/>
      <c r="CV23" s="1"/>
      <c r="CW23" s="1"/>
      <c r="CX23" s="1"/>
      <c r="CY23" s="1"/>
      <c r="CZ23" s="1"/>
      <c r="DA23" s="1"/>
      <c r="DB23" s="1"/>
      <c r="DZ23"/>
      <c r="EA23"/>
      <c r="EB23"/>
      <c r="EC23"/>
      <c r="ED23"/>
      <c r="EE23"/>
      <c r="EF23"/>
      <c r="EG23"/>
      <c r="EH23"/>
      <c r="EI23"/>
      <c r="EJ23"/>
      <c r="EK23"/>
      <c r="EL23"/>
      <c r="EM23"/>
      <c r="EN23"/>
    </row>
    <row r="24" spans="84:144" x14ac:dyDescent="0.2">
      <c r="CF24"/>
      <c r="CH24"/>
      <c r="CJ24"/>
      <c r="CK24"/>
      <c r="CL24"/>
      <c r="CM24"/>
      <c r="CO24" s="1"/>
      <c r="CP24" s="1"/>
      <c r="CQ24" s="1"/>
      <c r="CR24" s="1"/>
      <c r="CS24" s="1"/>
      <c r="CT24" s="1"/>
      <c r="CU24" s="1"/>
      <c r="CV24" s="1"/>
      <c r="CW24" s="1"/>
      <c r="CX24" s="1"/>
      <c r="CY24" s="1"/>
      <c r="CZ24" s="1"/>
      <c r="DA24" s="1"/>
      <c r="DB24" s="1"/>
      <c r="DZ24"/>
      <c r="EA24"/>
      <c r="EB24"/>
      <c r="EC24"/>
      <c r="ED24"/>
      <c r="EE24"/>
      <c r="EF24"/>
      <c r="EG24"/>
      <c r="EH24"/>
      <c r="EI24"/>
      <c r="EJ24"/>
      <c r="EK24"/>
      <c r="EL24"/>
      <c r="EM24"/>
      <c r="EN24"/>
    </row>
    <row r="25" spans="84:144" x14ac:dyDescent="0.2">
      <c r="CF25"/>
      <c r="CH25"/>
      <c r="CJ25"/>
      <c r="CK25"/>
      <c r="CL25"/>
      <c r="CM25"/>
      <c r="CO25" s="1"/>
      <c r="CP25" s="1"/>
      <c r="CQ25" s="1"/>
      <c r="CR25" s="1"/>
      <c r="CS25" s="1"/>
      <c r="CT25" s="1"/>
      <c r="CU25" s="1"/>
      <c r="CV25" s="1"/>
      <c r="CW25" s="1"/>
      <c r="CX25" s="1"/>
      <c r="CY25" s="1"/>
      <c r="CZ25" s="1"/>
      <c r="DA25" s="1"/>
      <c r="DB25" s="1"/>
      <c r="DZ25"/>
      <c r="EA25"/>
      <c r="EB25"/>
      <c r="EC25"/>
      <c r="ED25"/>
      <c r="EE25"/>
      <c r="EF25"/>
      <c r="EG25"/>
      <c r="EH25"/>
      <c r="EI25"/>
      <c r="EJ25"/>
      <c r="EK25"/>
      <c r="EL25"/>
      <c r="EM25"/>
      <c r="EN25"/>
    </row>
  </sheetData>
  <mergeCells count="13">
    <mergeCell ref="A1:BA1"/>
    <mergeCell ref="A2:BA2"/>
    <mergeCell ref="AD3:AH4"/>
    <mergeCell ref="AI3:AQ4"/>
    <mergeCell ref="AR3:AW4"/>
    <mergeCell ref="AX3:BA4"/>
    <mergeCell ref="I4:M4"/>
    <mergeCell ref="Q4:T4"/>
    <mergeCell ref="N4:P4"/>
    <mergeCell ref="D3:H4"/>
    <mergeCell ref="J3:T3"/>
    <mergeCell ref="X3:AB4"/>
    <mergeCell ref="AC3:AC4"/>
  </mergeCells>
  <phoneticPr fontId="2"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2F98C-9FE9-9242-99D4-3F62D00B16CB}">
  <dimension ref="A1:FH7"/>
  <sheetViews>
    <sheetView workbookViewId="0">
      <selection activeCell="A3" sqref="A3"/>
    </sheetView>
  </sheetViews>
  <sheetFormatPr baseColWidth="10" defaultRowHeight="15" x14ac:dyDescent="0.2"/>
  <cols>
    <col min="1" max="1" width="11" bestFit="1" customWidth="1"/>
    <col min="2" max="2" width="9.1640625" bestFit="1" customWidth="1"/>
    <col min="3" max="3" width="20.83203125" bestFit="1" customWidth="1"/>
    <col min="4" max="38" width="3.6640625" bestFit="1" customWidth="1"/>
    <col min="39" max="39" width="24.6640625" bestFit="1" customWidth="1"/>
    <col min="40" max="40" width="5.1640625" bestFit="1" customWidth="1"/>
    <col min="41" max="42" width="17.6640625" bestFit="1" customWidth="1"/>
    <col min="43" max="50" width="3.6640625" bestFit="1" customWidth="1"/>
    <col min="51" max="53" width="6.1640625" bestFit="1" customWidth="1"/>
    <col min="54" max="54" width="15.1640625" bestFit="1" customWidth="1"/>
    <col min="55" max="55" width="11.33203125" bestFit="1" customWidth="1"/>
    <col min="56" max="56" width="15.1640625" bestFit="1" customWidth="1"/>
    <col min="57" max="57" width="11.33203125" bestFit="1" customWidth="1"/>
    <col min="58" max="58" width="15.1640625" bestFit="1" customWidth="1"/>
    <col min="59" max="59" width="11.33203125" bestFit="1" customWidth="1"/>
    <col min="60" max="60" width="15.1640625" bestFit="1" customWidth="1"/>
    <col min="61" max="61" width="11.33203125" bestFit="1" customWidth="1"/>
    <col min="62" max="62" width="15.1640625" bestFit="1" customWidth="1"/>
    <col min="63" max="63" width="11.33203125" bestFit="1" customWidth="1"/>
    <col min="64" max="64" width="15.1640625" bestFit="1" customWidth="1"/>
    <col min="65" max="65" width="11.33203125" bestFit="1" customWidth="1"/>
    <col min="66" max="66" width="15.1640625" bestFit="1" customWidth="1"/>
    <col min="67" max="67" width="6.1640625" bestFit="1" customWidth="1"/>
    <col min="68" max="68" width="5.83203125" bestFit="1" customWidth="1"/>
    <col min="69" max="70" width="3.6640625" bestFit="1" customWidth="1"/>
    <col min="71" max="71" width="32.5" bestFit="1" customWidth="1"/>
    <col min="72" max="72" width="36" bestFit="1" customWidth="1"/>
    <col min="73" max="73" width="32" bestFit="1" customWidth="1"/>
    <col min="74" max="96" width="7.5" bestFit="1" customWidth="1"/>
    <col min="97" max="97" width="6.1640625" bestFit="1" customWidth="1"/>
    <col min="98" max="98" width="5.83203125" bestFit="1" customWidth="1"/>
    <col min="99" max="100" width="3.6640625" bestFit="1" customWidth="1"/>
    <col min="101" max="101" width="29.6640625" bestFit="1" customWidth="1"/>
    <col min="102" max="102" width="30.1640625" bestFit="1" customWidth="1"/>
    <col min="103" max="103" width="27" customWidth="1"/>
  </cols>
  <sheetData>
    <row r="1" spans="1:164" ht="27" customHeight="1" x14ac:dyDescent="0.2">
      <c r="A1" s="108" t="s">
        <v>81</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49"/>
      <c r="EW1" s="49"/>
      <c r="EX1" s="49"/>
      <c r="EY1" s="49"/>
      <c r="EZ1" s="49"/>
      <c r="FA1" s="49"/>
      <c r="FB1" s="49"/>
      <c r="FC1" s="49"/>
      <c r="FD1" s="49"/>
      <c r="FE1" s="49"/>
      <c r="FF1" s="49"/>
      <c r="FG1" s="49"/>
      <c r="FH1" s="49"/>
    </row>
    <row r="2" spans="1:164" ht="20" thickBot="1" x14ac:dyDescent="0.3">
      <c r="A2" s="109" t="s">
        <v>182</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c r="CW2" s="87"/>
      <c r="CX2" s="87"/>
      <c r="CY2" s="87"/>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50"/>
      <c r="EW2" s="50"/>
      <c r="EX2" s="50"/>
      <c r="EY2" s="50"/>
      <c r="EZ2" s="50"/>
      <c r="FA2" s="50"/>
      <c r="FB2" s="50"/>
      <c r="FC2" s="50"/>
      <c r="FD2" s="50"/>
      <c r="FE2" s="50"/>
      <c r="FF2" s="50"/>
      <c r="FG2" s="50"/>
      <c r="FH2" s="50"/>
    </row>
    <row r="3" spans="1:164" s="23" customFormat="1" ht="16" thickBot="1" x14ac:dyDescent="0.25">
      <c r="A3" s="67"/>
      <c r="B3" s="68"/>
      <c r="C3" s="69"/>
      <c r="D3" s="95" t="s">
        <v>1</v>
      </c>
      <c r="E3" s="96"/>
      <c r="F3" s="96"/>
      <c r="G3" s="96"/>
      <c r="H3" s="97"/>
      <c r="I3" s="72"/>
      <c r="J3" s="102" t="s">
        <v>2</v>
      </c>
      <c r="K3" s="102"/>
      <c r="L3" s="102"/>
      <c r="M3" s="102"/>
      <c r="N3" s="102"/>
      <c r="O3" s="102"/>
      <c r="P3" s="102"/>
      <c r="Q3" s="102"/>
      <c r="R3" s="102"/>
      <c r="S3" s="102"/>
      <c r="T3" s="103"/>
      <c r="U3" s="17" t="s">
        <v>3</v>
      </c>
      <c r="V3" s="11" t="s">
        <v>150</v>
      </c>
      <c r="W3" s="13"/>
      <c r="X3" s="95" t="s">
        <v>5</v>
      </c>
      <c r="Y3" s="96"/>
      <c r="Z3" s="96"/>
      <c r="AA3" s="96"/>
      <c r="AB3" s="97"/>
      <c r="AC3" s="106" t="s">
        <v>151</v>
      </c>
      <c r="AD3" s="95" t="s">
        <v>7</v>
      </c>
      <c r="AE3" s="96"/>
      <c r="AF3" s="96"/>
      <c r="AG3" s="96"/>
      <c r="AH3" s="97"/>
      <c r="AI3" s="95" t="s">
        <v>8</v>
      </c>
      <c r="AJ3" s="96"/>
      <c r="AK3" s="96"/>
      <c r="AL3" s="96"/>
      <c r="AM3" s="96"/>
      <c r="AN3" s="96"/>
      <c r="AO3" s="96"/>
      <c r="AP3" s="96"/>
      <c r="AQ3" s="97"/>
      <c r="AR3" s="89" t="s">
        <v>9</v>
      </c>
      <c r="AS3" s="90"/>
      <c r="AT3" s="90"/>
      <c r="AU3" s="90"/>
      <c r="AV3" s="90"/>
      <c r="AW3" s="91"/>
      <c r="AX3" s="95" t="s">
        <v>152</v>
      </c>
      <c r="AY3" s="96"/>
      <c r="AZ3" s="96"/>
      <c r="BA3" s="96"/>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row>
    <row r="4" spans="1:164" s="23" customFormat="1" ht="16" thickBot="1" x14ac:dyDescent="0.25">
      <c r="A4" s="70"/>
      <c r="B4" s="71"/>
      <c r="C4" s="61"/>
      <c r="D4" s="98"/>
      <c r="E4" s="99"/>
      <c r="F4" s="99"/>
      <c r="G4" s="99"/>
      <c r="H4" s="100"/>
      <c r="I4" s="101" t="s">
        <v>11</v>
      </c>
      <c r="J4" s="104"/>
      <c r="K4" s="104"/>
      <c r="L4" s="104"/>
      <c r="M4" s="105"/>
      <c r="N4" s="101" t="s">
        <v>87</v>
      </c>
      <c r="O4" s="102"/>
      <c r="P4" s="103"/>
      <c r="Q4" s="101" t="s">
        <v>14</v>
      </c>
      <c r="R4" s="102"/>
      <c r="S4" s="102"/>
      <c r="T4" s="102"/>
      <c r="U4" s="18"/>
      <c r="V4" s="14"/>
      <c r="W4" s="16"/>
      <c r="X4" s="98"/>
      <c r="Y4" s="99"/>
      <c r="Z4" s="99"/>
      <c r="AA4" s="99"/>
      <c r="AB4" s="100"/>
      <c r="AC4" s="107"/>
      <c r="AD4" s="98"/>
      <c r="AE4" s="99"/>
      <c r="AF4" s="99"/>
      <c r="AG4" s="99"/>
      <c r="AH4" s="100"/>
      <c r="AI4" s="98"/>
      <c r="AJ4" s="99"/>
      <c r="AK4" s="99"/>
      <c r="AL4" s="99"/>
      <c r="AM4" s="99"/>
      <c r="AN4" s="99"/>
      <c r="AO4" s="99"/>
      <c r="AP4" s="99"/>
      <c r="AQ4" s="100"/>
      <c r="AR4" s="92"/>
      <c r="AS4" s="93"/>
      <c r="AT4" s="93"/>
      <c r="AU4" s="93"/>
      <c r="AV4" s="93"/>
      <c r="AW4" s="94"/>
      <c r="AX4" s="98"/>
      <c r="AY4" s="99"/>
      <c r="AZ4" s="99"/>
      <c r="BA4" s="99"/>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row>
    <row r="5" spans="1:164" s="2" customFormat="1" ht="278" thickBot="1" x14ac:dyDescent="0.25">
      <c r="A5" s="73" t="s">
        <v>17</v>
      </c>
      <c r="B5" s="73" t="s">
        <v>149</v>
      </c>
      <c r="C5" s="73" t="s">
        <v>19</v>
      </c>
      <c r="D5" s="80" t="s">
        <v>20</v>
      </c>
      <c r="E5" s="81" t="s">
        <v>141</v>
      </c>
      <c r="F5" s="81" t="s">
        <v>142</v>
      </c>
      <c r="G5" s="81" t="s">
        <v>23</v>
      </c>
      <c r="H5" s="82" t="s">
        <v>24</v>
      </c>
      <c r="I5" s="80" t="s">
        <v>25</v>
      </c>
      <c r="J5" s="81" t="s">
        <v>121</v>
      </c>
      <c r="K5" s="81" t="s">
        <v>122</v>
      </c>
      <c r="L5" s="81" t="s">
        <v>123</v>
      </c>
      <c r="M5" s="81" t="s">
        <v>124</v>
      </c>
      <c r="N5" s="81" t="s">
        <v>26</v>
      </c>
      <c r="O5" s="81" t="s">
        <v>27</v>
      </c>
      <c r="P5" s="81" t="s">
        <v>28</v>
      </c>
      <c r="Q5" s="81" t="s">
        <v>146</v>
      </c>
      <c r="R5" s="81" t="s">
        <v>133</v>
      </c>
      <c r="S5" s="81" t="s">
        <v>134</v>
      </c>
      <c r="T5" s="82" t="s">
        <v>135</v>
      </c>
      <c r="U5" s="83" t="s">
        <v>144</v>
      </c>
      <c r="V5" s="80" t="s">
        <v>105</v>
      </c>
      <c r="W5" s="82" t="s">
        <v>71</v>
      </c>
      <c r="X5" s="80" t="s">
        <v>147</v>
      </c>
      <c r="Y5" s="81" t="s">
        <v>38</v>
      </c>
      <c r="Z5" s="81" t="s">
        <v>140</v>
      </c>
      <c r="AA5" s="81" t="s">
        <v>39</v>
      </c>
      <c r="AB5" s="82" t="s">
        <v>40</v>
      </c>
      <c r="AC5" s="83" t="s">
        <v>143</v>
      </c>
      <c r="AD5" s="80" t="s">
        <v>117</v>
      </c>
      <c r="AE5" s="81" t="s">
        <v>118</v>
      </c>
      <c r="AF5" s="81" t="s">
        <v>119</v>
      </c>
      <c r="AG5" s="81" t="s">
        <v>120</v>
      </c>
      <c r="AH5" s="82" t="s">
        <v>148</v>
      </c>
      <c r="AI5" s="84" t="s">
        <v>46</v>
      </c>
      <c r="AJ5" s="81" t="s">
        <v>47</v>
      </c>
      <c r="AK5" s="81" t="s">
        <v>48</v>
      </c>
      <c r="AL5" s="81" t="s">
        <v>49</v>
      </c>
      <c r="AM5" s="85" t="s">
        <v>50</v>
      </c>
      <c r="AN5" s="81" t="s">
        <v>51</v>
      </c>
      <c r="AO5" s="81" t="s">
        <v>52</v>
      </c>
      <c r="AP5" s="81" t="s">
        <v>103</v>
      </c>
      <c r="AQ5" s="82" t="s">
        <v>53</v>
      </c>
      <c r="AR5" s="80" t="s">
        <v>54</v>
      </c>
      <c r="AS5" s="81" t="s">
        <v>55</v>
      </c>
      <c r="AT5" s="81" t="s">
        <v>56</v>
      </c>
      <c r="AU5" s="81" t="s">
        <v>57</v>
      </c>
      <c r="AV5" s="81" t="s">
        <v>58</v>
      </c>
      <c r="AW5" s="82" t="s">
        <v>59</v>
      </c>
      <c r="AX5" s="80" t="s">
        <v>145</v>
      </c>
      <c r="AY5" s="81" t="s">
        <v>67</v>
      </c>
      <c r="AZ5" s="81" t="s">
        <v>68</v>
      </c>
      <c r="BA5" s="82" t="s">
        <v>69</v>
      </c>
    </row>
    <row r="6" spans="1:164" x14ac:dyDescent="0.2">
      <c r="A6" t="s">
        <v>154</v>
      </c>
      <c r="B6" t="s">
        <v>166</v>
      </c>
      <c r="C6" t="s">
        <v>167</v>
      </c>
      <c r="D6" t="s">
        <v>73</v>
      </c>
      <c r="E6" t="s">
        <v>72</v>
      </c>
      <c r="F6" t="s">
        <v>72</v>
      </c>
      <c r="G6" t="s">
        <v>73</v>
      </c>
      <c r="I6">
        <v>8</v>
      </c>
      <c r="Q6">
        <v>0</v>
      </c>
      <c r="R6">
        <v>0</v>
      </c>
      <c r="S6">
        <v>0</v>
      </c>
      <c r="T6">
        <v>0</v>
      </c>
      <c r="U6" t="s">
        <v>73</v>
      </c>
      <c r="V6">
        <v>0</v>
      </c>
      <c r="W6">
        <v>0</v>
      </c>
      <c r="X6">
        <v>3</v>
      </c>
      <c r="Y6">
        <v>3</v>
      </c>
      <c r="Z6">
        <v>0</v>
      </c>
      <c r="AA6">
        <v>0</v>
      </c>
      <c r="AB6">
        <v>0</v>
      </c>
      <c r="AC6" t="s">
        <v>72</v>
      </c>
      <c r="AD6">
        <v>6</v>
      </c>
      <c r="AE6">
        <v>4</v>
      </c>
      <c r="AF6">
        <v>0</v>
      </c>
      <c r="AG6">
        <v>6</v>
      </c>
      <c r="AH6">
        <v>0</v>
      </c>
      <c r="AI6">
        <v>60</v>
      </c>
      <c r="AJ6">
        <v>6</v>
      </c>
      <c r="AK6" t="s">
        <v>72</v>
      </c>
      <c r="AL6" t="s">
        <v>72</v>
      </c>
      <c r="AM6" t="s">
        <v>73</v>
      </c>
      <c r="AN6" t="s">
        <v>168</v>
      </c>
      <c r="AO6" t="s">
        <v>169</v>
      </c>
      <c r="AP6" t="s">
        <v>170</v>
      </c>
      <c r="AQ6" t="s">
        <v>73</v>
      </c>
      <c r="AR6" t="s">
        <v>73</v>
      </c>
      <c r="AS6" t="s">
        <v>73</v>
      </c>
      <c r="AT6" t="s">
        <v>73</v>
      </c>
      <c r="AU6" t="s">
        <v>73</v>
      </c>
      <c r="AV6" t="s">
        <v>73</v>
      </c>
      <c r="AW6">
        <v>0</v>
      </c>
      <c r="AX6" t="s">
        <v>73</v>
      </c>
      <c r="AY6" t="s">
        <v>160</v>
      </c>
      <c r="AZ6" t="s">
        <v>160</v>
      </c>
      <c r="BA6" t="s">
        <v>160</v>
      </c>
    </row>
    <row r="7" spans="1:164" x14ac:dyDescent="0.2">
      <c r="A7" t="s">
        <v>79</v>
      </c>
      <c r="C7">
        <f>SUBTOTAL(103,KDL[Naam vereniging])</f>
        <v>1</v>
      </c>
      <c r="D7" s="1">
        <f>COUNTIF(KDL[Delegatie],"x")</f>
        <v>0</v>
      </c>
      <c r="E7" s="1">
        <f>COUNTIF(KDL[Muziekkorps tijdens mars en defilé],"x")</f>
        <v>1</v>
      </c>
      <c r="F7" s="1">
        <f>COUNTIF(KDL[Deelname jeugdkoningschieten],"x")</f>
        <v>1</v>
      </c>
      <c r="G7" s="7">
        <f>COUNTIF(KDL[Maj. Senioren jureren bij mars],"x")</f>
        <v>0</v>
      </c>
      <c r="H7" s="7">
        <f>COUNTIF(KDL[Maj. Jeugd jureren bij mars],"x")</f>
        <v>0</v>
      </c>
      <c r="I7" s="1">
        <f>SUBTOTAL(109,KDL[Korps senioren])</f>
        <v>8</v>
      </c>
      <c r="J7" s="1">
        <f>SUBTOTAL(109,KDL[Junioren korps 1])</f>
        <v>0</v>
      </c>
      <c r="K7" s="1">
        <f>SUBTOTAL(109,KDL[Junioren korps 2])</f>
        <v>0</v>
      </c>
      <c r="L7" s="1">
        <f>SUBTOTAL(109,KDL[Aspiranten korps 1])</f>
        <v>0</v>
      </c>
      <c r="M7" s="1">
        <f>SUBTOTAL(109,KDL[Aspiranten korps 2])</f>
        <v>0</v>
      </c>
      <c r="N7" s="1">
        <f>SUBTOTAL(109,KDL[Acrobatisch senioren])</f>
        <v>0</v>
      </c>
      <c r="O7" s="1">
        <f>SUBTOTAL(109,KDL[Acrobatisch junioren])</f>
        <v>0</v>
      </c>
      <c r="P7" s="1">
        <f>SUBTOTAL(109,KDL[Acrobatisch aspiranten])</f>
        <v>0</v>
      </c>
      <c r="Q7">
        <f>SUBTOTAL(109,KDL[Opgeven vendeliers ind.])</f>
        <v>0</v>
      </c>
      <c r="R7">
        <f>SUBTOTAL(109,KDL[Acrob. senioren indiv.])</f>
        <v>0</v>
      </c>
      <c r="S7">
        <f>SUBTOTAL(109,KDL[Acrob. junioren indiv.])</f>
        <v>0</v>
      </c>
      <c r="T7">
        <f>SUBTOTAL(109,KDL[Acrob. aspiranten indiv.])</f>
        <v>0</v>
      </c>
      <c r="U7" s="7">
        <f>COUNTIF(KDL[Deelname hoofdkorps],"x")</f>
        <v>0</v>
      </c>
      <c r="V7" s="1">
        <f>SUBTOTAL(109,KDL[Groepen, teams, ensembles en duo''s])</f>
        <v>0</v>
      </c>
      <c r="W7" s="1">
        <f>SUBTOTAL(109,KDL[Aantal opgegeven majorettes])</f>
        <v>0</v>
      </c>
      <c r="X7">
        <f>SUBTOTAL(109,KDL[Opgeven bielemannen])</f>
        <v>3</v>
      </c>
      <c r="Y7" s="1">
        <f>SUBTOTAL(109,KDL[Senioren])</f>
        <v>3</v>
      </c>
      <c r="Z7" s="1">
        <f>SUBTOTAL(109,KDL[Jong Volwassene])</f>
        <v>0</v>
      </c>
      <c r="AA7" s="1">
        <f>SUBTOTAL(109,KDL[Junioren])</f>
        <v>0</v>
      </c>
      <c r="AB7" s="1">
        <f>SUBTOTAL(109,KDL[Aspiranten])</f>
        <v>0</v>
      </c>
      <c r="AC7" s="7">
        <f>COUNTIF(KDL[Deelname marketentsters],"x")</f>
        <v>1</v>
      </c>
      <c r="AD7">
        <f>SUBTOTAL(109,KDL[Aantal luchtgeweerschutters])</f>
        <v>6</v>
      </c>
      <c r="AE7" s="1">
        <f>SUBTOTAL(109,KDL[Aantal luchtpistoolschutters])</f>
        <v>4</v>
      </c>
      <c r="AF7">
        <f>SUBTOTAL(109,KDL[Aantal handboogschutters])</f>
        <v>0</v>
      </c>
      <c r="AG7" s="1">
        <f>SUBTOTAL(109,KDL[Aantal kruisboogschutters])</f>
        <v>6</v>
      </c>
      <c r="AH7">
        <f>SUBTOTAL(109,KDL[(Aantal jeugdkorpsen])</f>
        <v>0</v>
      </c>
      <c r="AI7" s="1">
        <f>SUBTOTAL(109,KDL[Totaal aantal deelnemers])</f>
        <v>60</v>
      </c>
      <c r="AJ7" s="1">
        <f>SUBTOTAL(109,KDL[Waarvan aantal jeugd (t/m 15 jaar)])</f>
        <v>6</v>
      </c>
      <c r="AK7" s="55">
        <f>COUNTIF(KDL[Kanon etc.],"x")</f>
        <v>1</v>
      </c>
      <c r="AL7" s="1">
        <f>COUNTIF(KDL[Paarden en/of koetsen],"x")</f>
        <v>1</v>
      </c>
      <c r="AM7" s="44"/>
      <c r="AN7" s="1"/>
      <c r="AO7" s="1"/>
      <c r="AP7" s="1"/>
      <c r="AQ7" s="1"/>
      <c r="AR7" s="1"/>
      <c r="AS7" s="1"/>
      <c r="AT7" s="1"/>
      <c r="AU7" s="1"/>
      <c r="AV7" s="1"/>
      <c r="AW7" s="1">
        <f>SUBTOTAL(109,KDL[Korps bestaat uit ... deelnemers (hoofdkorps)])</f>
        <v>0</v>
      </c>
      <c r="AY7" s="1"/>
      <c r="AZ7" s="1"/>
      <c r="BA7" s="1"/>
    </row>
  </sheetData>
  <mergeCells count="13">
    <mergeCell ref="A1:BA1"/>
    <mergeCell ref="A2:BA2"/>
    <mergeCell ref="D3:H4"/>
    <mergeCell ref="J3:T3"/>
    <mergeCell ref="X3:AB4"/>
    <mergeCell ref="AC3:AC4"/>
    <mergeCell ref="AD3:AH4"/>
    <mergeCell ref="AI3:AQ4"/>
    <mergeCell ref="AR3:AW4"/>
    <mergeCell ref="AX3:BA4"/>
    <mergeCell ref="I4:M4"/>
    <mergeCell ref="N4:P4"/>
    <mergeCell ref="Q4:T4"/>
  </mergeCells>
  <phoneticPr fontId="2"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C07CA-0AAA-4DAD-9D01-38C57DE0F2FF}">
  <dimension ref="A1:EQ28"/>
  <sheetViews>
    <sheetView zoomScale="110" zoomScaleNormal="110" workbookViewId="0">
      <pane xSplit="3" ySplit="6" topLeftCell="D7" activePane="bottomRight" state="frozen"/>
      <selection pane="topRight" activeCell="D1" sqref="D1"/>
      <selection pane="bottomLeft" activeCell="A7" sqref="A7"/>
      <selection pane="bottomRight" activeCell="A3" sqref="A3"/>
    </sheetView>
  </sheetViews>
  <sheetFormatPr baseColWidth="10" defaultColWidth="6" defaultRowHeight="15" x14ac:dyDescent="0.2"/>
  <cols>
    <col min="1" max="1" width="11" bestFit="1" customWidth="1"/>
    <col min="2" max="2" width="9.1640625" bestFit="1" customWidth="1"/>
    <col min="3" max="3" width="17.83203125" bestFit="1" customWidth="1"/>
    <col min="4" max="38" width="3.6640625" style="1" bestFit="1" customWidth="1"/>
    <col min="39" max="39" width="24.6640625" style="1" bestFit="1" customWidth="1"/>
    <col min="40" max="53" width="3.6640625" style="1" bestFit="1" customWidth="1"/>
    <col min="54" max="54" width="15.1640625" style="1" bestFit="1" customWidth="1"/>
    <col min="55" max="55" width="11.33203125" style="1" bestFit="1" customWidth="1"/>
    <col min="56" max="56" width="15.1640625" style="1" bestFit="1" customWidth="1"/>
    <col min="57" max="57" width="11.33203125" style="1" bestFit="1" customWidth="1"/>
    <col min="58" max="58" width="15.1640625" style="1" bestFit="1" customWidth="1"/>
    <col min="59" max="59" width="11.33203125" style="1" bestFit="1" customWidth="1"/>
    <col min="60" max="60" width="15.1640625" style="1" bestFit="1" customWidth="1"/>
    <col min="61" max="61" width="11.33203125" style="1" bestFit="1" customWidth="1"/>
    <col min="62" max="62" width="15.1640625" style="1" bestFit="1" customWidth="1"/>
    <col min="63" max="63" width="11.33203125" style="1" bestFit="1" customWidth="1"/>
    <col min="64" max="64" width="15.1640625" style="1" bestFit="1" customWidth="1"/>
    <col min="65" max="65" width="11.33203125" style="1" bestFit="1" customWidth="1"/>
    <col min="66" max="66" width="15.1640625" style="1" bestFit="1" customWidth="1"/>
    <col min="67" max="67" width="6.1640625" style="1" bestFit="1" customWidth="1"/>
    <col min="68" max="68" width="5.83203125" style="1" bestFit="1" customWidth="1"/>
    <col min="69" max="70" width="3.6640625" style="1" bestFit="1" customWidth="1"/>
    <col min="71" max="71" width="32.5" style="1" bestFit="1" customWidth="1"/>
    <col min="72" max="72" width="36.5" style="1" bestFit="1" customWidth="1"/>
    <col min="73" max="73" width="32" style="1" bestFit="1" customWidth="1"/>
    <col min="74" max="96" width="7.5" style="1" bestFit="1" customWidth="1"/>
    <col min="97" max="97" width="6.1640625" style="1" bestFit="1" customWidth="1"/>
    <col min="98" max="98" width="5.83203125" style="1" bestFit="1" customWidth="1"/>
    <col min="99" max="100" width="3.6640625" style="1" bestFit="1" customWidth="1"/>
    <col min="101" max="101" width="29.6640625" style="1" bestFit="1" customWidth="1"/>
    <col min="102" max="102" width="30.5" style="1" bestFit="1" customWidth="1"/>
    <col min="103" max="103" width="27" style="1" customWidth="1"/>
    <col min="104" max="105" width="6" style="1"/>
    <col min="106" max="106" width="6" style="42"/>
    <col min="111" max="111" width="6" style="44"/>
    <col min="112" max="112" width="6" style="1"/>
    <col min="138" max="144" width="6" style="1"/>
  </cols>
  <sheetData>
    <row r="1" spans="1:147" ht="27" customHeight="1" x14ac:dyDescent="0.2">
      <c r="A1" s="108" t="s">
        <v>83</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49"/>
      <c r="EI1" s="49"/>
      <c r="EJ1" s="49"/>
      <c r="EK1" s="49"/>
      <c r="EL1" s="49"/>
      <c r="EM1" s="49"/>
      <c r="EN1" s="49"/>
    </row>
    <row r="2" spans="1:147" ht="20" thickBot="1" x14ac:dyDescent="0.3">
      <c r="A2" s="109" t="s">
        <v>181</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77"/>
      <c r="DA2" s="77"/>
      <c r="DB2" s="77"/>
      <c r="DC2" s="77"/>
      <c r="DD2" s="77"/>
      <c r="DE2" s="77"/>
      <c r="DF2" s="77"/>
      <c r="DG2" s="77"/>
      <c r="DH2" s="77"/>
      <c r="DI2" s="77"/>
      <c r="DJ2" s="77"/>
      <c r="DK2" s="77"/>
      <c r="DL2" s="77"/>
      <c r="DM2" s="77"/>
      <c r="DN2" s="77"/>
      <c r="DO2" s="77"/>
      <c r="DP2" s="77"/>
      <c r="DQ2" s="77"/>
      <c r="DR2" s="77"/>
      <c r="DS2" s="77"/>
      <c r="DT2" s="77"/>
      <c r="DU2" s="77"/>
      <c r="DV2" s="77"/>
      <c r="DW2" s="77"/>
      <c r="DX2" s="77"/>
      <c r="DY2" s="77"/>
      <c r="DZ2" s="77"/>
      <c r="EA2" s="77"/>
      <c r="EB2" s="77"/>
      <c r="EC2" s="77"/>
      <c r="ED2" s="77"/>
      <c r="EE2" s="77"/>
      <c r="EF2" s="77"/>
      <c r="EG2" s="77"/>
      <c r="EH2" s="50"/>
      <c r="EI2" s="50"/>
      <c r="EJ2" s="50"/>
      <c r="EK2" s="50"/>
      <c r="EL2" s="50"/>
      <c r="EM2" s="50"/>
      <c r="EN2" s="50"/>
    </row>
    <row r="3" spans="1:147" ht="33" customHeight="1" thickBot="1" x14ac:dyDescent="0.25">
      <c r="A3" s="67"/>
      <c r="B3" s="68"/>
      <c r="C3" s="69"/>
      <c r="D3" s="95" t="s">
        <v>1</v>
      </c>
      <c r="E3" s="96"/>
      <c r="F3" s="96"/>
      <c r="G3" s="96"/>
      <c r="H3" s="97"/>
      <c r="I3" s="72"/>
      <c r="J3" s="102" t="s">
        <v>2</v>
      </c>
      <c r="K3" s="102"/>
      <c r="L3" s="102"/>
      <c r="M3" s="102"/>
      <c r="N3" s="102"/>
      <c r="O3" s="102"/>
      <c r="P3" s="102"/>
      <c r="Q3" s="102"/>
      <c r="R3" s="102"/>
      <c r="S3" s="102"/>
      <c r="T3" s="103"/>
      <c r="U3" s="17" t="s">
        <v>3</v>
      </c>
      <c r="V3" s="11" t="s">
        <v>150</v>
      </c>
      <c r="W3" s="13"/>
      <c r="X3" s="95" t="s">
        <v>5</v>
      </c>
      <c r="Y3" s="96"/>
      <c r="Z3" s="96"/>
      <c r="AA3" s="96"/>
      <c r="AB3" s="97"/>
      <c r="AC3" s="106" t="s">
        <v>151</v>
      </c>
      <c r="AD3" s="95" t="s">
        <v>7</v>
      </c>
      <c r="AE3" s="96"/>
      <c r="AF3" s="96"/>
      <c r="AG3" s="96"/>
      <c r="AH3" s="97"/>
      <c r="AI3" s="95" t="s">
        <v>8</v>
      </c>
      <c r="AJ3" s="96"/>
      <c r="AK3" s="96"/>
      <c r="AL3" s="96"/>
      <c r="AM3" s="96"/>
      <c r="AN3" s="96"/>
      <c r="AO3" s="96"/>
      <c r="AP3" s="96"/>
      <c r="AQ3" s="97"/>
      <c r="AR3" s="89" t="s">
        <v>9</v>
      </c>
      <c r="AS3" s="90"/>
      <c r="AT3" s="90"/>
      <c r="AU3" s="90"/>
      <c r="AV3" s="90"/>
      <c r="AW3" s="91"/>
      <c r="AX3" s="95" t="s">
        <v>152</v>
      </c>
      <c r="AY3" s="96"/>
      <c r="AZ3" s="96"/>
      <c r="BA3" s="97"/>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c r="DA3"/>
      <c r="DB3"/>
      <c r="DG3"/>
      <c r="DH3"/>
      <c r="DU3" s="1"/>
      <c r="DV3" s="24"/>
      <c r="DW3" s="24"/>
      <c r="DX3" s="24"/>
      <c r="DY3" s="24"/>
      <c r="DZ3" s="24"/>
      <c r="EA3" s="24"/>
      <c r="EH3"/>
      <c r="EI3"/>
      <c r="EJ3"/>
      <c r="EK3"/>
      <c r="EL3"/>
      <c r="EM3"/>
      <c r="EN3"/>
    </row>
    <row r="4" spans="1:147" ht="16" thickBot="1" x14ac:dyDescent="0.25">
      <c r="A4" s="70"/>
      <c r="B4" s="71"/>
      <c r="C4" s="61"/>
      <c r="D4" s="98"/>
      <c r="E4" s="99"/>
      <c r="F4" s="99"/>
      <c r="G4" s="99"/>
      <c r="H4" s="100"/>
      <c r="I4" s="101" t="s">
        <v>11</v>
      </c>
      <c r="J4" s="104"/>
      <c r="K4" s="104"/>
      <c r="L4" s="104"/>
      <c r="M4" s="105"/>
      <c r="N4" s="101" t="s">
        <v>87</v>
      </c>
      <c r="O4" s="102"/>
      <c r="P4" s="103"/>
      <c r="Q4" s="101" t="s">
        <v>14</v>
      </c>
      <c r="R4" s="102"/>
      <c r="S4" s="102"/>
      <c r="T4" s="102"/>
      <c r="U4" s="18"/>
      <c r="V4" s="14"/>
      <c r="W4" s="16"/>
      <c r="X4" s="98"/>
      <c r="Y4" s="99"/>
      <c r="Z4" s="99"/>
      <c r="AA4" s="99"/>
      <c r="AB4" s="100"/>
      <c r="AC4" s="107"/>
      <c r="AD4" s="98"/>
      <c r="AE4" s="99"/>
      <c r="AF4" s="99"/>
      <c r="AG4" s="99"/>
      <c r="AH4" s="100"/>
      <c r="AI4" s="98"/>
      <c r="AJ4" s="99"/>
      <c r="AK4" s="99"/>
      <c r="AL4" s="99"/>
      <c r="AM4" s="99"/>
      <c r="AN4" s="99"/>
      <c r="AO4" s="99"/>
      <c r="AP4" s="99"/>
      <c r="AQ4" s="100"/>
      <c r="AR4" s="92"/>
      <c r="AS4" s="93"/>
      <c r="AT4" s="93"/>
      <c r="AU4" s="93"/>
      <c r="AV4" s="93"/>
      <c r="AW4" s="94"/>
      <c r="AX4" s="98"/>
      <c r="AY4" s="99"/>
      <c r="AZ4" s="99"/>
      <c r="BA4" s="100"/>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c r="DA4"/>
      <c r="DB4"/>
      <c r="DG4"/>
      <c r="DH4"/>
      <c r="DU4" s="1"/>
      <c r="DV4" s="24"/>
      <c r="DW4" s="24"/>
      <c r="DX4" s="24"/>
      <c r="DY4" s="24"/>
      <c r="DZ4" s="24"/>
      <c r="EA4" s="24"/>
      <c r="EH4"/>
      <c r="EI4"/>
      <c r="EJ4"/>
      <c r="EK4"/>
      <c r="EL4"/>
      <c r="EM4"/>
      <c r="EN4"/>
    </row>
    <row r="5" spans="1:147" ht="6.75" hidden="1" customHeight="1" x14ac:dyDescent="0.2">
      <c r="DB5" s="44"/>
      <c r="DC5" s="1"/>
      <c r="DD5" s="1"/>
      <c r="DE5" s="1"/>
      <c r="DF5" s="1"/>
      <c r="DI5" s="1"/>
      <c r="DJ5" s="1"/>
      <c r="DK5" s="1"/>
      <c r="DL5" s="1"/>
      <c r="DM5" s="1"/>
      <c r="DN5" s="1"/>
      <c r="DO5" s="1"/>
      <c r="DP5" s="1"/>
      <c r="DQ5" s="1"/>
      <c r="DR5" s="1"/>
      <c r="DS5" s="1"/>
      <c r="DT5" s="1"/>
      <c r="DU5" s="1"/>
      <c r="DV5" s="1"/>
      <c r="DW5" s="1"/>
      <c r="DX5" s="1"/>
      <c r="DY5" s="1"/>
      <c r="DZ5" s="1"/>
      <c r="EA5" s="1"/>
      <c r="EB5" s="1"/>
      <c r="EC5" s="1"/>
      <c r="ED5" s="1"/>
      <c r="EE5" s="1"/>
      <c r="EF5" s="1"/>
      <c r="EG5" s="1"/>
      <c r="EO5" s="1"/>
      <c r="EP5" s="1"/>
      <c r="EQ5" s="1"/>
    </row>
    <row r="6" spans="1:147" s="74" customFormat="1" ht="278" thickBot="1" x14ac:dyDescent="0.25">
      <c r="A6" s="73" t="s">
        <v>17</v>
      </c>
      <c r="B6" s="73" t="s">
        <v>149</v>
      </c>
      <c r="C6" s="73" t="s">
        <v>19</v>
      </c>
      <c r="D6" s="80" t="s">
        <v>20</v>
      </c>
      <c r="E6" s="81" t="s">
        <v>141</v>
      </c>
      <c r="F6" s="81" t="s">
        <v>142</v>
      </c>
      <c r="G6" s="81" t="s">
        <v>23</v>
      </c>
      <c r="H6" s="82" t="s">
        <v>24</v>
      </c>
      <c r="I6" s="80" t="s">
        <v>25</v>
      </c>
      <c r="J6" s="81" t="s">
        <v>121</v>
      </c>
      <c r="K6" s="81" t="s">
        <v>122</v>
      </c>
      <c r="L6" s="81" t="s">
        <v>123</v>
      </c>
      <c r="M6" s="81" t="s">
        <v>124</v>
      </c>
      <c r="N6" s="81" t="s">
        <v>26</v>
      </c>
      <c r="O6" s="81" t="s">
        <v>27</v>
      </c>
      <c r="P6" s="81" t="s">
        <v>28</v>
      </c>
      <c r="Q6" s="81" t="s">
        <v>146</v>
      </c>
      <c r="R6" s="81" t="s">
        <v>133</v>
      </c>
      <c r="S6" s="81" t="s">
        <v>134</v>
      </c>
      <c r="T6" s="82" t="s">
        <v>135</v>
      </c>
      <c r="U6" s="83" t="s">
        <v>144</v>
      </c>
      <c r="V6" s="80" t="s">
        <v>105</v>
      </c>
      <c r="W6" s="82" t="s">
        <v>71</v>
      </c>
      <c r="X6" s="80" t="s">
        <v>147</v>
      </c>
      <c r="Y6" s="81" t="s">
        <v>38</v>
      </c>
      <c r="Z6" s="81" t="s">
        <v>140</v>
      </c>
      <c r="AA6" s="81" t="s">
        <v>39</v>
      </c>
      <c r="AB6" s="82" t="s">
        <v>40</v>
      </c>
      <c r="AC6" s="83" t="s">
        <v>143</v>
      </c>
      <c r="AD6" s="80" t="s">
        <v>117</v>
      </c>
      <c r="AE6" s="81" t="s">
        <v>118</v>
      </c>
      <c r="AF6" s="81" t="s">
        <v>119</v>
      </c>
      <c r="AG6" s="81" t="s">
        <v>120</v>
      </c>
      <c r="AH6" s="82" t="s">
        <v>148</v>
      </c>
      <c r="AI6" s="84" t="s">
        <v>46</v>
      </c>
      <c r="AJ6" s="81" t="s">
        <v>47</v>
      </c>
      <c r="AK6" s="81" t="s">
        <v>48</v>
      </c>
      <c r="AL6" s="81" t="s">
        <v>49</v>
      </c>
      <c r="AM6" s="85" t="s">
        <v>50</v>
      </c>
      <c r="AN6" s="81" t="s">
        <v>51</v>
      </c>
      <c r="AO6" s="81" t="s">
        <v>52</v>
      </c>
      <c r="AP6" s="81" t="s">
        <v>103</v>
      </c>
      <c r="AQ6" s="82" t="s">
        <v>53</v>
      </c>
      <c r="AR6" s="80" t="s">
        <v>54</v>
      </c>
      <c r="AS6" s="81" t="s">
        <v>55</v>
      </c>
      <c r="AT6" s="81" t="s">
        <v>56</v>
      </c>
      <c r="AU6" s="81" t="s">
        <v>57</v>
      </c>
      <c r="AV6" s="81" t="s">
        <v>58</v>
      </c>
      <c r="AW6" s="82" t="s">
        <v>59</v>
      </c>
      <c r="AX6" s="80" t="s">
        <v>145</v>
      </c>
      <c r="AY6" s="81" t="s">
        <v>67</v>
      </c>
      <c r="AZ6" s="81" t="s">
        <v>68</v>
      </c>
      <c r="BA6" s="81" t="s">
        <v>69</v>
      </c>
      <c r="BV6" s="24"/>
      <c r="BW6" s="24"/>
      <c r="BX6" s="24"/>
      <c r="BY6" s="24"/>
      <c r="BZ6" s="24"/>
      <c r="CA6" s="24"/>
      <c r="CB6" s="24"/>
    </row>
    <row r="7" spans="1:147" x14ac:dyDescent="0.2">
      <c r="E7"/>
      <c r="F7"/>
      <c r="J7"/>
      <c r="K7"/>
      <c r="L7"/>
      <c r="M7"/>
      <c r="Q7"/>
      <c r="R7"/>
      <c r="S7"/>
      <c r="T7"/>
      <c r="U7"/>
      <c r="V7"/>
      <c r="X7"/>
      <c r="Z7"/>
      <c r="AC7"/>
      <c r="AD7"/>
      <c r="AE7"/>
      <c r="AF7"/>
      <c r="AG7"/>
      <c r="AH7"/>
      <c r="AK7"/>
      <c r="AL7"/>
      <c r="AM7" s="42"/>
      <c r="AN7"/>
      <c r="AO7"/>
      <c r="AP7"/>
      <c r="AQ7"/>
      <c r="AR7"/>
      <c r="AS7"/>
      <c r="AT7"/>
      <c r="AU7"/>
      <c r="AV7"/>
      <c r="AW7"/>
      <c r="AX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G7"/>
      <c r="DH7"/>
      <c r="EH7"/>
      <c r="EI7"/>
      <c r="EJ7"/>
      <c r="EK7"/>
      <c r="EL7"/>
      <c r="EM7"/>
      <c r="EN7"/>
    </row>
    <row r="8" spans="1:147" x14ac:dyDescent="0.2">
      <c r="A8" t="s">
        <v>79</v>
      </c>
      <c r="C8">
        <f>SUBTOTAL(103,KDRvNB[Naam vereniging])</f>
        <v>0</v>
      </c>
      <c r="D8" s="1">
        <f>COUNTIF(KDRvNB[Delegatie],"x")</f>
        <v>0</v>
      </c>
      <c r="E8" s="1">
        <f>COUNTIF(KDRvNB[Muziekkorps tijdens mars en defilé],"x")</f>
        <v>0</v>
      </c>
      <c r="F8" s="1">
        <f>COUNTIF(KDRvNB[Deelname jeugdkoningschieten],"x")</f>
        <v>0</v>
      </c>
      <c r="G8" s="7">
        <f>COUNTIF(KDRvNB[Maj. Senioren jureren bij mars],"x")</f>
        <v>0</v>
      </c>
      <c r="H8" s="7">
        <f>COUNTIF(KDRvNB[Maj. Jeugd jureren bij mars],"x")</f>
        <v>0</v>
      </c>
      <c r="I8" s="1">
        <f>SUBTOTAL(109,KDRvNB[Korps senioren])</f>
        <v>0</v>
      </c>
      <c r="J8" s="1">
        <f>SUBTOTAL(109,KDRvNB[Junioren korps 1])</f>
        <v>0</v>
      </c>
      <c r="K8" s="1">
        <f>SUBTOTAL(109,KDRvNB[Junioren korps 2])</f>
        <v>0</v>
      </c>
      <c r="L8" s="1">
        <f>SUBTOTAL(109,KDRvNB[Aspiranten korps 1])</f>
        <v>0</v>
      </c>
      <c r="M8" s="1">
        <f>SUBTOTAL(109,KDRvNB[Aspiranten korps 2])</f>
        <v>0</v>
      </c>
      <c r="N8" s="1">
        <f>SUBTOTAL(109,KDRvNB[Acrobatisch senioren])</f>
        <v>0</v>
      </c>
      <c r="O8" s="1">
        <f>SUBTOTAL(109,KDRvNB[Acrobatisch junioren])</f>
        <v>0</v>
      </c>
      <c r="P8" s="1">
        <f>SUBTOTAL(109,KDRvNB[Acrobatisch aspiranten])</f>
        <v>0</v>
      </c>
      <c r="Q8">
        <f>SUBTOTAL(109,KDRvNB[Opgeven vendeliers ind.])</f>
        <v>0</v>
      </c>
      <c r="R8">
        <f>SUBTOTAL(109,KDRvNB[Acrob. senioren indiv.])</f>
        <v>0</v>
      </c>
      <c r="S8">
        <f>SUBTOTAL(109,KDRvNB[Acrob. junioren indiv.])</f>
        <v>0</v>
      </c>
      <c r="T8">
        <f>SUBTOTAL(109,KDRvNB[Acrob. aspiranten indiv.])</f>
        <v>0</v>
      </c>
      <c r="U8" s="7">
        <f>COUNTIF(KDRvNB[Deelname hoofdkorps],"x")</f>
        <v>0</v>
      </c>
      <c r="V8" s="1">
        <f>SUBTOTAL(109,KDRvNB[Groepen, teams, ensembles en duo''s])</f>
        <v>0</v>
      </c>
      <c r="W8" s="1">
        <f>SUBTOTAL(109,KDRvNB[Aantal opgegeven majorettes])</f>
        <v>0</v>
      </c>
      <c r="X8">
        <f>SUBTOTAL(109,KDRvNB[Opgeven bielemannen])</f>
        <v>0</v>
      </c>
      <c r="Y8" s="1">
        <f>SUBTOTAL(109,KDRvNB[Senioren])</f>
        <v>0</v>
      </c>
      <c r="Z8" s="1">
        <f>SUBTOTAL(109,KDRvNB[Jong Volwassene])</f>
        <v>0</v>
      </c>
      <c r="AA8" s="1">
        <f>SUBTOTAL(109,KDRvNB[Junioren])</f>
        <v>0</v>
      </c>
      <c r="AB8" s="1">
        <f>SUBTOTAL(109,KDRvNB[Aspiranten])</f>
        <v>0</v>
      </c>
      <c r="AC8" s="7">
        <f>COUNTIF(KDRvNB[Deelname marketentsters],"x")</f>
        <v>0</v>
      </c>
      <c r="AD8">
        <f>SUBTOTAL(109,KDRvNB[Aantal luchtgeweerschutters])</f>
        <v>0</v>
      </c>
      <c r="AE8" s="1">
        <f>SUBTOTAL(109,KDRvNB[Aantal luchtpistoolschutters])</f>
        <v>0</v>
      </c>
      <c r="AF8">
        <f>SUBTOTAL(109,KDRvNB[Aantal handboogschutters])</f>
        <v>0</v>
      </c>
      <c r="AG8" s="1">
        <f>SUBTOTAL(109,KDRvNB[Aantal kruisboogschutters])</f>
        <v>0</v>
      </c>
      <c r="AH8">
        <f>SUBTOTAL(109,KDRvNB[(Aantal jeugdkorpsen])</f>
        <v>0</v>
      </c>
      <c r="AI8" s="1">
        <f>SUBTOTAL(109,KDRvNB[Totaal aantal deelnemers])</f>
        <v>0</v>
      </c>
      <c r="AJ8" s="1">
        <f>SUBTOTAL(109,KDRvNB[Waarvan aantal jeugd (t/m 15 jaar)])</f>
        <v>0</v>
      </c>
      <c r="AK8" s="55">
        <f>COUNTIF(KDRvNB[Kanon etc.],"x")</f>
        <v>0</v>
      </c>
      <c r="AL8" s="1">
        <f>COUNTIF(KDRvNB[Paarden en/of koetsen],"x")</f>
        <v>0</v>
      </c>
      <c r="AM8" s="44"/>
      <c r="AW8" s="1">
        <f>SUBTOTAL(109,KDRvNB[Korps bestaat uit ... deelnemers (hoofdkorps)])</f>
        <v>0</v>
      </c>
      <c r="AX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G8"/>
      <c r="DH8"/>
      <c r="EH8"/>
      <c r="EI8"/>
      <c r="EJ8"/>
      <c r="EK8"/>
      <c r="EL8"/>
      <c r="EM8"/>
      <c r="EN8"/>
    </row>
    <row r="9" spans="1:147" x14ac:dyDescent="0.2">
      <c r="CZ9"/>
      <c r="DA9"/>
      <c r="DB9"/>
      <c r="DG9"/>
      <c r="DH9"/>
      <c r="EH9"/>
      <c r="EI9"/>
      <c r="EJ9"/>
      <c r="EK9"/>
      <c r="EL9"/>
      <c r="EM9"/>
      <c r="EN9"/>
    </row>
    <row r="10" spans="1:147" x14ac:dyDescent="0.2">
      <c r="D10" s="47"/>
      <c r="CZ10"/>
      <c r="DA10"/>
      <c r="DB10"/>
      <c r="DG10"/>
      <c r="DH10"/>
      <c r="EH10"/>
      <c r="EI10"/>
      <c r="EJ10"/>
      <c r="EK10"/>
      <c r="EL10"/>
      <c r="EM10"/>
      <c r="EN10"/>
    </row>
    <row r="11" spans="1:147" x14ac:dyDescent="0.2">
      <c r="CZ11"/>
      <c r="DA11"/>
      <c r="DB11"/>
      <c r="DG11"/>
      <c r="DH11"/>
      <c r="EH11"/>
      <c r="EI11"/>
      <c r="EJ11"/>
      <c r="EK11"/>
      <c r="EL11"/>
      <c r="EM11"/>
      <c r="EN11"/>
    </row>
    <row r="12" spans="1:147" x14ac:dyDescent="0.2">
      <c r="CZ12"/>
      <c r="DA12"/>
      <c r="DB12"/>
      <c r="DG12"/>
      <c r="DH12"/>
      <c r="EH12"/>
      <c r="EI12"/>
      <c r="EJ12"/>
      <c r="EK12"/>
      <c r="EL12"/>
      <c r="EM12"/>
      <c r="EN12"/>
    </row>
    <row r="13" spans="1:147" x14ac:dyDescent="0.2">
      <c r="CZ13"/>
      <c r="DA13"/>
      <c r="DB13"/>
      <c r="DG13"/>
      <c r="DH13"/>
      <c r="EH13"/>
      <c r="EI13"/>
      <c r="EJ13"/>
      <c r="EK13"/>
      <c r="EL13"/>
      <c r="EM13"/>
      <c r="EN13"/>
    </row>
    <row r="14" spans="1:147" x14ac:dyDescent="0.2">
      <c r="CZ14"/>
      <c r="DA14"/>
      <c r="DB14"/>
      <c r="DG14"/>
      <c r="DH14"/>
      <c r="EH14"/>
      <c r="EI14"/>
      <c r="EJ14"/>
      <c r="EK14"/>
      <c r="EL14"/>
      <c r="EM14"/>
      <c r="EN14"/>
    </row>
    <row r="15" spans="1:147" x14ac:dyDescent="0.2">
      <c r="CZ15"/>
      <c r="DA15"/>
      <c r="DB15"/>
      <c r="DG15"/>
      <c r="DH15"/>
      <c r="EH15"/>
      <c r="EI15"/>
      <c r="EJ15"/>
      <c r="EK15"/>
      <c r="EL15"/>
      <c r="EM15"/>
      <c r="EN15"/>
    </row>
    <row r="16" spans="1:147" x14ac:dyDescent="0.2">
      <c r="CZ16"/>
      <c r="DA16"/>
      <c r="DB16"/>
      <c r="DG16"/>
      <c r="DH16"/>
      <c r="EH16"/>
      <c r="EI16"/>
      <c r="EJ16"/>
      <c r="EK16"/>
      <c r="EL16"/>
      <c r="EM16"/>
      <c r="EN16"/>
    </row>
    <row r="17" spans="104:144" x14ac:dyDescent="0.2">
      <c r="CZ17"/>
      <c r="DA17"/>
      <c r="DB17"/>
      <c r="DG17"/>
      <c r="DH17"/>
      <c r="EH17"/>
      <c r="EI17"/>
      <c r="EJ17"/>
      <c r="EK17"/>
      <c r="EL17"/>
      <c r="EM17"/>
      <c r="EN17"/>
    </row>
    <row r="18" spans="104:144" x14ac:dyDescent="0.2">
      <c r="CZ18"/>
      <c r="DA18"/>
      <c r="DB18"/>
      <c r="DG18"/>
      <c r="DH18"/>
      <c r="EH18"/>
      <c r="EI18"/>
      <c r="EJ18"/>
      <c r="EK18"/>
      <c r="EL18"/>
      <c r="EM18"/>
      <c r="EN18"/>
    </row>
    <row r="19" spans="104:144" x14ac:dyDescent="0.2">
      <c r="CZ19"/>
      <c r="DA19"/>
      <c r="DB19"/>
      <c r="DG19"/>
      <c r="DH19"/>
      <c r="EH19"/>
      <c r="EI19"/>
      <c r="EJ19"/>
      <c r="EK19"/>
      <c r="EL19"/>
      <c r="EM19"/>
      <c r="EN19"/>
    </row>
    <row r="20" spans="104:144" x14ac:dyDescent="0.2">
      <c r="CZ20"/>
      <c r="DA20"/>
      <c r="DB20"/>
      <c r="DG20"/>
      <c r="DH20"/>
      <c r="EH20"/>
      <c r="EI20"/>
      <c r="EJ20"/>
      <c r="EK20"/>
      <c r="EL20"/>
      <c r="EM20"/>
      <c r="EN20"/>
    </row>
    <row r="21" spans="104:144" x14ac:dyDescent="0.2">
      <c r="CZ21"/>
      <c r="DA21"/>
      <c r="DB21"/>
      <c r="DG21"/>
      <c r="DH21"/>
      <c r="EH21"/>
      <c r="EI21"/>
      <c r="EJ21"/>
      <c r="EK21"/>
      <c r="EL21"/>
      <c r="EM21"/>
      <c r="EN21"/>
    </row>
    <row r="22" spans="104:144" x14ac:dyDescent="0.2">
      <c r="CZ22"/>
      <c r="DA22"/>
      <c r="DB22"/>
      <c r="DG22"/>
      <c r="DH22"/>
      <c r="EH22"/>
      <c r="EI22"/>
      <c r="EJ22"/>
      <c r="EK22"/>
      <c r="EL22"/>
      <c r="EM22"/>
      <c r="EN22"/>
    </row>
    <row r="23" spans="104:144" x14ac:dyDescent="0.2">
      <c r="CZ23"/>
      <c r="DA23"/>
      <c r="DB23"/>
      <c r="DG23"/>
      <c r="DH23"/>
      <c r="EH23"/>
      <c r="EI23"/>
      <c r="EJ23"/>
      <c r="EK23"/>
      <c r="EL23"/>
      <c r="EM23"/>
      <c r="EN23"/>
    </row>
    <row r="24" spans="104:144" x14ac:dyDescent="0.2">
      <c r="DB24" s="1"/>
      <c r="DC24" s="1"/>
      <c r="DD24" s="1"/>
      <c r="DE24" s="1"/>
      <c r="DF24" s="1"/>
      <c r="DG24"/>
      <c r="DH24"/>
      <c r="EH24"/>
      <c r="EI24"/>
      <c r="EJ24"/>
      <c r="EK24"/>
      <c r="EL24"/>
      <c r="EM24"/>
      <c r="EN24"/>
    </row>
    <row r="25" spans="104:144" x14ac:dyDescent="0.2">
      <c r="DB25" s="1"/>
      <c r="DC25" s="1"/>
      <c r="DD25" s="1"/>
      <c r="DE25" s="1"/>
      <c r="DF25" s="1"/>
      <c r="DG25"/>
      <c r="DH25"/>
      <c r="EH25"/>
      <c r="EI25"/>
      <c r="EJ25"/>
      <c r="EK25"/>
      <c r="EL25"/>
      <c r="EM25"/>
      <c r="EN25"/>
    </row>
    <row r="26" spans="104:144" x14ac:dyDescent="0.2">
      <c r="DB26" s="1"/>
      <c r="DC26" s="1"/>
      <c r="DD26" s="1"/>
      <c r="DE26" s="1"/>
      <c r="DF26" s="1"/>
      <c r="DG26"/>
      <c r="DH26"/>
      <c r="EH26"/>
      <c r="EI26"/>
      <c r="EJ26"/>
      <c r="EK26"/>
      <c r="EL26"/>
      <c r="EM26"/>
      <c r="EN26"/>
    </row>
    <row r="27" spans="104:144" x14ac:dyDescent="0.2">
      <c r="DB27" s="1"/>
      <c r="DC27" s="1"/>
      <c r="DD27" s="1"/>
      <c r="DE27" s="1"/>
      <c r="DF27" s="1"/>
      <c r="DG27"/>
      <c r="DH27"/>
      <c r="EH27"/>
      <c r="EI27"/>
      <c r="EJ27"/>
      <c r="EK27"/>
      <c r="EL27"/>
      <c r="EM27"/>
      <c r="EN27"/>
    </row>
    <row r="28" spans="104:144" x14ac:dyDescent="0.2">
      <c r="DB28" s="1"/>
      <c r="DC28" s="1"/>
      <c r="DD28" s="1"/>
      <c r="DE28" s="1"/>
      <c r="DF28" s="1"/>
      <c r="DG28"/>
      <c r="DH28"/>
      <c r="EH28"/>
      <c r="EI28"/>
      <c r="EJ28"/>
      <c r="EK28"/>
      <c r="EL28"/>
      <c r="EM28"/>
      <c r="EN28"/>
    </row>
  </sheetData>
  <mergeCells count="13">
    <mergeCell ref="AR3:AW4"/>
    <mergeCell ref="AX3:BA4"/>
    <mergeCell ref="Q4:T4"/>
    <mergeCell ref="A1:BA1"/>
    <mergeCell ref="A2:BA2"/>
    <mergeCell ref="J3:T3"/>
    <mergeCell ref="X3:AB4"/>
    <mergeCell ref="AC3:AC4"/>
    <mergeCell ref="AD3:AH4"/>
    <mergeCell ref="AI3:AQ4"/>
    <mergeCell ref="I4:M4"/>
    <mergeCell ref="N4:P4"/>
    <mergeCell ref="D3:H4"/>
  </mergeCells>
  <phoneticPr fontId="2" type="noConversion"/>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911A6-DC29-41D3-89D3-279D4FA48D93}">
  <dimension ref="A1:CJ11"/>
  <sheetViews>
    <sheetView workbookViewId="0">
      <selection activeCell="A6" sqref="A6:BM29"/>
    </sheetView>
  </sheetViews>
  <sheetFormatPr baseColWidth="10" defaultColWidth="9.1640625" defaultRowHeight="15" x14ac:dyDescent="0.2"/>
  <cols>
    <col min="1" max="1" width="10.33203125" bestFit="1" customWidth="1"/>
    <col min="2" max="2" width="8.6640625" bestFit="1" customWidth="1"/>
    <col min="3" max="3" width="16.5" bestFit="1" customWidth="1"/>
    <col min="4" max="9" width="8.5" bestFit="1" customWidth="1"/>
    <col min="10" max="11" width="16.33203125" bestFit="1" customWidth="1"/>
    <col min="12" max="13" width="18" bestFit="1" customWidth="1"/>
    <col min="14" max="14" width="8.5" bestFit="1" customWidth="1"/>
    <col min="15" max="17" width="7.6640625" hidden="1" customWidth="1"/>
    <col min="18" max="23" width="8.5" style="1" bestFit="1" customWidth="1"/>
    <col min="24" max="25" width="8.5" bestFit="1" customWidth="1"/>
    <col min="26" max="27" width="8.5" style="1" bestFit="1" customWidth="1"/>
    <col min="28" max="28" width="32.5" style="1" bestFit="1" customWidth="1"/>
    <col min="29" max="29" width="8.5" style="1" bestFit="1" customWidth="1"/>
    <col min="30" max="30" width="16.33203125" style="1" bestFit="1" customWidth="1"/>
    <col min="31" max="32" width="8.5" style="1" bestFit="1" customWidth="1"/>
    <col min="33" max="33" width="19.6640625" style="1" bestFit="1" customWidth="1"/>
    <col min="34" max="34" width="25.5" style="1" bestFit="1" customWidth="1"/>
    <col min="35" max="35" width="19.5" style="1" bestFit="1" customWidth="1"/>
    <col min="36" max="36" width="21" style="1" bestFit="1" customWidth="1"/>
    <col min="37" max="38" width="8.5" style="1" bestFit="1" customWidth="1"/>
    <col min="39" max="39" width="26.33203125" style="1" bestFit="1" customWidth="1"/>
    <col min="40" max="40" width="8.5" bestFit="1" customWidth="1"/>
    <col min="41" max="41" width="25.83203125" bestFit="1" customWidth="1"/>
    <col min="42" max="42" width="8.5" bestFit="1" customWidth="1"/>
    <col min="43" max="43" width="24.1640625" bestFit="1" customWidth="1"/>
    <col min="44" max="44" width="8.5" style="42" bestFit="1" customWidth="1"/>
    <col min="45" max="45" width="24" bestFit="1" customWidth="1"/>
    <col min="46" max="46" width="36.83203125" bestFit="1" customWidth="1"/>
    <col min="47" max="47" width="15.1640625" bestFit="1" customWidth="1"/>
    <col min="48" max="48" width="25.83203125" bestFit="1" customWidth="1"/>
    <col min="49" max="52" width="8.5" bestFit="1" customWidth="1"/>
    <col min="53" max="53" width="23.6640625" style="1" bestFit="1" customWidth="1"/>
    <col min="54" max="54" width="8.5" bestFit="1" customWidth="1"/>
    <col min="55" max="56" width="15" bestFit="1" customWidth="1"/>
    <col min="57" max="57" width="12.1640625" bestFit="1" customWidth="1"/>
    <col min="58" max="58" width="8.5" bestFit="1" customWidth="1"/>
    <col min="59" max="59" width="19.5" bestFit="1" customWidth="1"/>
    <col min="60" max="60" width="28.83203125" bestFit="1" customWidth="1"/>
    <col min="61" max="75" width="8.5" bestFit="1" customWidth="1"/>
    <col min="76" max="76" width="8" bestFit="1" customWidth="1"/>
    <col min="77" max="77" width="8.5" bestFit="1" customWidth="1"/>
    <col min="78" max="85" width="7.6640625" bestFit="1" customWidth="1"/>
    <col min="86" max="86" width="12.6640625" bestFit="1" customWidth="1"/>
    <col min="87" max="87" width="25" customWidth="1"/>
    <col min="88" max="88" width="15.6640625" bestFit="1" customWidth="1"/>
  </cols>
  <sheetData>
    <row r="1" spans="1:88" ht="27" customHeight="1" x14ac:dyDescent="0.2">
      <c r="A1" s="108" t="s">
        <v>84</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c r="BV1" s="108"/>
      <c r="BW1" s="108"/>
      <c r="BX1" s="108"/>
      <c r="BY1" s="108"/>
      <c r="BZ1" s="108"/>
      <c r="CA1" s="108"/>
      <c r="CB1" s="108"/>
      <c r="CC1" s="108"/>
      <c r="CD1" s="108"/>
      <c r="CE1" s="108"/>
      <c r="CF1" s="108"/>
      <c r="CG1" s="108"/>
      <c r="CH1" s="49"/>
      <c r="CI1" s="49"/>
      <c r="CJ1" s="49"/>
    </row>
    <row r="2" spans="1:88" ht="20" thickBot="1" x14ac:dyDescent="0.3">
      <c r="A2" s="109" t="s">
        <v>85</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c r="BW2" s="109"/>
      <c r="BX2" s="109"/>
      <c r="BY2" s="109"/>
      <c r="BZ2" s="109"/>
      <c r="CA2" s="109"/>
      <c r="CB2" s="109"/>
      <c r="CC2" s="109"/>
      <c r="CD2" s="109"/>
      <c r="CE2" s="109"/>
      <c r="CF2" s="109"/>
      <c r="CG2" s="109"/>
      <c r="CH2" s="50"/>
      <c r="CI2" s="50"/>
      <c r="CJ2" s="50"/>
    </row>
    <row r="3" spans="1:88" ht="16" thickBot="1" x14ac:dyDescent="0.25">
      <c r="A3" s="11"/>
      <c r="B3" s="12"/>
      <c r="C3" s="13"/>
      <c r="D3" s="111" t="s">
        <v>1</v>
      </c>
      <c r="E3" s="112"/>
      <c r="F3" s="112"/>
      <c r="G3" s="112"/>
      <c r="H3" s="113"/>
      <c r="I3" s="101" t="s">
        <v>2</v>
      </c>
      <c r="J3" s="102"/>
      <c r="K3" s="102"/>
      <c r="L3" s="102"/>
      <c r="M3" s="102"/>
      <c r="N3" s="102"/>
      <c r="O3" s="102"/>
      <c r="P3" s="102"/>
      <c r="Q3" s="102"/>
      <c r="R3" s="102"/>
      <c r="S3" s="102"/>
      <c r="T3" s="102"/>
      <c r="U3" s="102"/>
      <c r="V3" s="102"/>
      <c r="W3" s="103"/>
      <c r="X3" s="111" t="s">
        <v>3</v>
      </c>
      <c r="Y3" s="113"/>
      <c r="Z3" s="17" t="s">
        <v>4</v>
      </c>
      <c r="AA3" s="95" t="s">
        <v>5</v>
      </c>
      <c r="AB3" s="96"/>
      <c r="AC3" s="96"/>
      <c r="AD3" s="96"/>
      <c r="AE3" s="96"/>
      <c r="AF3" s="97"/>
      <c r="AG3" s="17" t="s">
        <v>6</v>
      </c>
      <c r="AH3" s="111" t="s">
        <v>7</v>
      </c>
      <c r="AI3" s="112"/>
      <c r="AJ3" s="112"/>
      <c r="AK3" s="112"/>
      <c r="AL3" s="112"/>
      <c r="AM3" s="113"/>
      <c r="AN3" s="111" t="s">
        <v>8</v>
      </c>
      <c r="AO3" s="112"/>
      <c r="AP3" s="112"/>
      <c r="AQ3" s="112"/>
      <c r="AR3" s="112"/>
      <c r="AS3" s="112"/>
      <c r="AT3" s="113"/>
      <c r="AU3" s="101" t="s">
        <v>9</v>
      </c>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3"/>
      <c r="CC3" s="95" t="s">
        <v>10</v>
      </c>
      <c r="CD3" s="96"/>
      <c r="CE3" s="96"/>
      <c r="CF3" s="96"/>
      <c r="CG3" s="97"/>
      <c r="CH3" s="51"/>
      <c r="CI3" s="51"/>
      <c r="CJ3" s="51"/>
    </row>
    <row r="4" spans="1:88" ht="16" thickBot="1" x14ac:dyDescent="0.25">
      <c r="A4" s="14"/>
      <c r="B4" s="15"/>
      <c r="C4" s="16"/>
      <c r="D4" s="14"/>
      <c r="E4" s="15"/>
      <c r="F4" s="15"/>
      <c r="G4" s="15"/>
      <c r="H4" s="16"/>
      <c r="I4" s="101" t="s">
        <v>11</v>
      </c>
      <c r="J4" s="102"/>
      <c r="K4" s="103"/>
      <c r="L4" s="101" t="s">
        <v>12</v>
      </c>
      <c r="M4" s="102"/>
      <c r="N4" s="103"/>
      <c r="O4" s="101" t="s">
        <v>13</v>
      </c>
      <c r="P4" s="102"/>
      <c r="Q4" s="103"/>
      <c r="R4" s="101" t="s">
        <v>14</v>
      </c>
      <c r="S4" s="102"/>
      <c r="T4" s="102"/>
      <c r="U4" s="102"/>
      <c r="V4" s="102"/>
      <c r="W4" s="103"/>
      <c r="X4" s="14"/>
      <c r="Y4" s="16"/>
      <c r="Z4" s="18"/>
      <c r="AA4" s="14"/>
      <c r="AB4" s="15"/>
      <c r="AC4" s="15"/>
      <c r="AD4" s="15"/>
      <c r="AE4" s="15"/>
      <c r="AF4" s="16"/>
      <c r="AG4" s="18"/>
      <c r="AH4" s="14"/>
      <c r="AI4" s="15"/>
      <c r="AJ4" s="15"/>
      <c r="AK4" s="15"/>
      <c r="AL4" s="15"/>
      <c r="AM4" s="16"/>
      <c r="AN4" s="14"/>
      <c r="AO4" s="15"/>
      <c r="AP4" s="15"/>
      <c r="AQ4" s="15"/>
      <c r="AR4" s="43"/>
      <c r="AS4" s="15"/>
      <c r="AT4" s="16"/>
      <c r="AU4" s="101" t="s">
        <v>15</v>
      </c>
      <c r="AV4" s="102"/>
      <c r="AW4" s="102"/>
      <c r="AX4" s="102"/>
      <c r="AY4" s="102"/>
      <c r="AZ4" s="102"/>
      <c r="BA4" s="103"/>
      <c r="BB4" s="101" t="s">
        <v>16</v>
      </c>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3"/>
      <c r="CC4" s="8"/>
      <c r="CD4" s="9"/>
      <c r="CE4" s="9"/>
      <c r="CF4" s="9"/>
      <c r="CG4" s="10"/>
      <c r="CH4" s="51"/>
      <c r="CI4" s="51"/>
      <c r="CJ4" s="51"/>
    </row>
    <row r="5" spans="1:88" ht="16" thickBot="1" x14ac:dyDescent="0.25"/>
    <row r="6" spans="1:88" ht="212" x14ac:dyDescent="0.2">
      <c r="A6" s="5" t="s">
        <v>17</v>
      </c>
      <c r="B6" s="32" t="s">
        <v>18</v>
      </c>
      <c r="C6" s="33" t="s">
        <v>19</v>
      </c>
      <c r="D6" s="3" t="s">
        <v>20</v>
      </c>
      <c r="E6" s="3" t="s">
        <v>21</v>
      </c>
      <c r="F6" s="3" t="s">
        <v>22</v>
      </c>
      <c r="G6" s="3" t="s">
        <v>23</v>
      </c>
      <c r="H6" s="3" t="s">
        <v>24</v>
      </c>
      <c r="I6" s="36" t="s">
        <v>25</v>
      </c>
      <c r="J6" t="s">
        <v>121</v>
      </c>
      <c r="K6" t="s">
        <v>122</v>
      </c>
      <c r="L6" t="s">
        <v>123</v>
      </c>
      <c r="M6" t="s">
        <v>124</v>
      </c>
      <c r="N6" s="36" t="s">
        <v>26</v>
      </c>
      <c r="O6" s="34" t="s">
        <v>27</v>
      </c>
      <c r="P6" s="35" t="s">
        <v>28</v>
      </c>
      <c r="Q6" s="36" t="s">
        <v>29</v>
      </c>
      <c r="R6" s="34" t="s">
        <v>30</v>
      </c>
      <c r="S6" s="35" t="s">
        <v>31</v>
      </c>
      <c r="T6" s="36" t="s">
        <v>32</v>
      </c>
      <c r="U6" s="34" t="s">
        <v>33</v>
      </c>
      <c r="V6" s="34" t="s">
        <v>34</v>
      </c>
      <c r="W6" s="37" t="s">
        <v>35</v>
      </c>
      <c r="X6" s="37" t="s">
        <v>36</v>
      </c>
      <c r="Y6" s="38" t="s">
        <v>37</v>
      </c>
      <c r="Z6" s="36" t="s">
        <v>15</v>
      </c>
      <c r="AA6" s="35" t="s">
        <v>16</v>
      </c>
      <c r="AB6" t="s">
        <v>105</v>
      </c>
      <c r="AC6" s="36" t="s">
        <v>38</v>
      </c>
      <c r="AD6" t="s">
        <v>106</v>
      </c>
      <c r="AE6" s="34" t="s">
        <v>39</v>
      </c>
      <c r="AF6" s="34" t="s">
        <v>40</v>
      </c>
      <c r="AG6" t="s">
        <v>107</v>
      </c>
      <c r="AH6" t="s">
        <v>108</v>
      </c>
      <c r="AI6" t="s">
        <v>109</v>
      </c>
      <c r="AJ6" t="s">
        <v>110</v>
      </c>
      <c r="AK6" s="39" t="s">
        <v>41</v>
      </c>
      <c r="AL6" s="36" t="s">
        <v>42</v>
      </c>
      <c r="AM6" t="s">
        <v>117</v>
      </c>
      <c r="AN6" s="34" t="s">
        <v>43</v>
      </c>
      <c r="AO6" t="s">
        <v>118</v>
      </c>
      <c r="AP6" s="34" t="s">
        <v>45</v>
      </c>
      <c r="AQ6" t="s">
        <v>119</v>
      </c>
      <c r="AR6" s="34" t="s">
        <v>44</v>
      </c>
      <c r="AS6" t="s">
        <v>120</v>
      </c>
      <c r="AT6" t="s">
        <v>111</v>
      </c>
      <c r="AU6" t="s">
        <v>112</v>
      </c>
      <c r="AV6" t="s">
        <v>113</v>
      </c>
      <c r="AW6" s="36" t="s">
        <v>46</v>
      </c>
      <c r="AX6" s="34" t="s">
        <v>47</v>
      </c>
      <c r="AY6" s="34" t="s">
        <v>48</v>
      </c>
      <c r="AZ6" s="34" t="s">
        <v>49</v>
      </c>
      <c r="BA6" s="45" t="s">
        <v>50</v>
      </c>
      <c r="BB6" s="34" t="s">
        <v>51</v>
      </c>
      <c r="BC6" s="35" t="s">
        <v>52</v>
      </c>
      <c r="BD6" t="s">
        <v>103</v>
      </c>
      <c r="BE6" s="36" t="s">
        <v>53</v>
      </c>
      <c r="BF6" s="34" t="s">
        <v>54</v>
      </c>
      <c r="BG6" s="34" t="s">
        <v>55</v>
      </c>
      <c r="BH6" s="34" t="s">
        <v>56</v>
      </c>
      <c r="BI6" s="34" t="s">
        <v>57</v>
      </c>
      <c r="BJ6" s="34" t="s">
        <v>58</v>
      </c>
      <c r="BK6" s="35" t="s">
        <v>59</v>
      </c>
      <c r="BL6" s="36" t="s">
        <v>60</v>
      </c>
      <c r="BM6" s="34" t="s">
        <v>61</v>
      </c>
      <c r="BN6" s="34" t="s">
        <v>62</v>
      </c>
      <c r="BO6" s="34" t="s">
        <v>63</v>
      </c>
      <c r="BP6" s="34" t="s">
        <v>64</v>
      </c>
      <c r="BQ6" s="34" t="s">
        <v>65</v>
      </c>
      <c r="BR6" s="35" t="s">
        <v>66</v>
      </c>
      <c r="BS6" s="34" t="s">
        <v>70</v>
      </c>
      <c r="BT6" s="36" t="s">
        <v>67</v>
      </c>
      <c r="BU6" s="34" t="s">
        <v>68</v>
      </c>
      <c r="BV6" s="34" t="s">
        <v>69</v>
      </c>
      <c r="BW6" s="35" t="s">
        <v>71</v>
      </c>
    </row>
    <row r="7" spans="1:88" ht="16" x14ac:dyDescent="0.2">
      <c r="A7" s="6" t="s">
        <v>114</v>
      </c>
      <c r="B7" s="6" t="s">
        <v>125</v>
      </c>
      <c r="C7" s="6" t="s">
        <v>104</v>
      </c>
      <c r="D7" s="6" t="s">
        <v>73</v>
      </c>
      <c r="E7" s="6" t="s">
        <v>72</v>
      </c>
      <c r="F7" s="6" t="s">
        <v>72</v>
      </c>
      <c r="G7" s="6" t="s">
        <v>72</v>
      </c>
      <c r="H7" s="6" t="s">
        <v>74</v>
      </c>
      <c r="I7" s="6">
        <v>6</v>
      </c>
      <c r="J7">
        <v>4</v>
      </c>
      <c r="K7">
        <v>3</v>
      </c>
      <c r="L7">
        <v>4</v>
      </c>
      <c r="N7" s="6"/>
      <c r="O7" s="6"/>
      <c r="P7" s="6"/>
      <c r="Q7" s="6" t="s">
        <v>73</v>
      </c>
      <c r="R7" s="6" t="s">
        <v>73</v>
      </c>
      <c r="S7" s="6" t="s">
        <v>73</v>
      </c>
      <c r="T7" s="7">
        <v>6</v>
      </c>
      <c r="U7" s="7">
        <v>5</v>
      </c>
      <c r="V7" s="7">
        <v>4</v>
      </c>
      <c r="W7" s="7">
        <v>6</v>
      </c>
      <c r="X7" s="7">
        <v>5</v>
      </c>
      <c r="Y7" s="7">
        <v>4</v>
      </c>
      <c r="Z7" s="6" t="s">
        <v>72</v>
      </c>
      <c r="AA7" s="6" t="s">
        <v>73</v>
      </c>
      <c r="AB7">
        <v>1</v>
      </c>
      <c r="AC7" s="7">
        <v>10</v>
      </c>
      <c r="AD7">
        <v>5</v>
      </c>
      <c r="AE7" s="7">
        <v>4</v>
      </c>
      <c r="AF7" s="7">
        <v>3</v>
      </c>
      <c r="AG7">
        <v>10</v>
      </c>
      <c r="AH7">
        <v>5</v>
      </c>
      <c r="AI7">
        <v>4</v>
      </c>
      <c r="AJ7">
        <v>3</v>
      </c>
      <c r="AK7" s="7" t="s">
        <v>72</v>
      </c>
      <c r="AL7" s="7" t="s">
        <v>72</v>
      </c>
      <c r="AM7">
        <v>6</v>
      </c>
      <c r="AN7" s="7" t="s">
        <v>72</v>
      </c>
      <c r="AO7">
        <v>6</v>
      </c>
      <c r="AP7" s="7" t="s">
        <v>72</v>
      </c>
      <c r="AQ7">
        <v>5</v>
      </c>
      <c r="AR7" s="7" t="s">
        <v>72</v>
      </c>
      <c r="AS7">
        <v>6</v>
      </c>
      <c r="AT7" t="s">
        <v>72</v>
      </c>
      <c r="AU7">
        <v>2</v>
      </c>
      <c r="AV7">
        <v>2</v>
      </c>
      <c r="AW7" s="6">
        <v>100</v>
      </c>
      <c r="AX7" s="6">
        <v>25</v>
      </c>
      <c r="AY7" s="6" t="s">
        <v>73</v>
      </c>
      <c r="AZ7" s="6" t="s">
        <v>73</v>
      </c>
      <c r="BA7" s="41" t="s">
        <v>73</v>
      </c>
      <c r="BB7" s="6">
        <v>1804</v>
      </c>
      <c r="BC7" s="40">
        <v>45523.539861111109</v>
      </c>
      <c r="BD7" s="56">
        <v>45527.790335648147</v>
      </c>
      <c r="BE7" s="6" t="s">
        <v>104</v>
      </c>
      <c r="BF7" s="6" t="s">
        <v>78</v>
      </c>
      <c r="BG7" s="6" t="s">
        <v>76</v>
      </c>
      <c r="BH7" s="6" t="s">
        <v>77</v>
      </c>
      <c r="BI7" s="6" t="s">
        <v>115</v>
      </c>
      <c r="BJ7" s="6" t="s">
        <v>116</v>
      </c>
      <c r="BK7" s="7">
        <v>15</v>
      </c>
      <c r="BL7" s="6" t="s">
        <v>73</v>
      </c>
      <c r="BM7" s="6" t="s">
        <v>73</v>
      </c>
      <c r="BN7" s="6" t="s">
        <v>73</v>
      </c>
      <c r="BO7" s="6" t="s">
        <v>73</v>
      </c>
      <c r="BP7" s="6" t="s">
        <v>73</v>
      </c>
      <c r="BQ7" s="6" t="s">
        <v>73</v>
      </c>
      <c r="BR7" s="6"/>
      <c r="BS7" s="6" t="s">
        <v>75</v>
      </c>
      <c r="BT7" s="6" t="s">
        <v>128</v>
      </c>
      <c r="BU7" s="6" t="s">
        <v>129</v>
      </c>
      <c r="BV7" s="6" t="s">
        <v>130</v>
      </c>
      <c r="BW7" s="6">
        <v>9</v>
      </c>
    </row>
    <row r="8" spans="1:88" x14ac:dyDescent="0.2">
      <c r="A8" s="19" t="s">
        <v>79</v>
      </c>
      <c r="B8" s="19"/>
      <c r="C8" s="19">
        <f>SUBTOTAL(103,LJ[Naam vereniging])</f>
        <v>1</v>
      </c>
      <c r="D8" s="20">
        <f>COUNTIF(LJ[Delegatie],"x")</f>
        <v>0</v>
      </c>
      <c r="E8" s="20">
        <f>COUNTIF(LJ[Muziekkorps bij mars en defilé],"x")</f>
        <v>1</v>
      </c>
      <c r="F8" s="20">
        <f>COUNTIF(LJ[Deeln. jeugdkoningschieten],"x")</f>
        <v>1</v>
      </c>
      <c r="G8" s="20">
        <f>COUNTIF(LJ[Maj. Senioren jureren bij mars],"x")</f>
        <v>1</v>
      </c>
      <c r="H8" s="20">
        <f>COUNTIF(LJ[Maj. Jeugd jureren bij mars]," x")</f>
        <v>1</v>
      </c>
      <c r="I8" s="20">
        <f>COUNTIF(LJ[Korps senioren],"x")</f>
        <v>0</v>
      </c>
      <c r="J8" s="20" t="e">
        <f>COUNTIF(#REF!,"x")</f>
        <v>#REF!</v>
      </c>
      <c r="K8" s="20" t="e">
        <f>COUNTIF(#REF!,"x")</f>
        <v>#REF!</v>
      </c>
      <c r="L8" s="20">
        <f>COUNTIF(LJ[Acrobatisch senioren],"x")</f>
        <v>0</v>
      </c>
      <c r="M8" s="20">
        <f>COUNTIF(LJ[Acrobatisch junioren],"x")</f>
        <v>0</v>
      </c>
      <c r="N8" s="20">
        <f>COUNTIF(LJ[Acrobatisch aspiranten],"x")</f>
        <v>0</v>
      </c>
      <c r="O8" s="20">
        <f>COUNTIF(LJ[Show senioren],"x")</f>
        <v>0</v>
      </c>
      <c r="P8" s="20">
        <f>COUNTIF(LJ[Show junioren],"x")</f>
        <v>0</v>
      </c>
      <c r="Q8" s="20">
        <f>COUNTIF(LJ[Show aspiranten],"x")</f>
        <v>0</v>
      </c>
      <c r="R8" s="20">
        <f>SUBTOTAL(109,LJ[Senioren indiv.])</f>
        <v>6</v>
      </c>
      <c r="S8" s="20">
        <f>SUBTOTAL(109,LJ[Junioren indiv.])</f>
        <v>5</v>
      </c>
      <c r="T8" s="20">
        <f>SUBTOTAL(109,LJ[Aspiranten indiv.])</f>
        <v>4</v>
      </c>
      <c r="U8" s="20">
        <f>SUBTOTAL(109,LJ[Sen. ind opgegeven namen])</f>
        <v>6</v>
      </c>
      <c r="V8" s="20">
        <f>SUBTOTAL(109,LJ[Jun. ind opgegeven namen])</f>
        <v>5</v>
      </c>
      <c r="W8" s="20">
        <f>SUBTOTAL(109,LJ[Asp. ind opgegeven namen])</f>
        <v>4</v>
      </c>
      <c r="X8" s="20">
        <f>COUNTIF(LJ[Hoofdkorps],"x")</f>
        <v>1</v>
      </c>
      <c r="Y8" s="20">
        <f>COUNTIF(LJ[2e korps],"x")</f>
        <v>0</v>
      </c>
      <c r="Z8" s="20" t="e">
        <f>SUBTOTAL(109,#REF!)</f>
        <v>#REF!</v>
      </c>
      <c r="AA8" s="20">
        <f>SUBTOTAL(109,LJ[Senioren])</f>
        <v>10</v>
      </c>
      <c r="AB8" s="20">
        <f>SUBTOTAL(109,LJ[Junioren])</f>
        <v>4</v>
      </c>
      <c r="AC8" s="20">
        <f>SUBTOTAL(109,LJ[Aspiranten])</f>
        <v>3</v>
      </c>
      <c r="AD8" s="20" t="e">
        <f>SUBTOTAL(109,#REF!)</f>
        <v>#REF!</v>
      </c>
      <c r="AE8" s="20" t="e">
        <f>SUBTOTAL(109,#REF!)</f>
        <v>#REF!</v>
      </c>
      <c r="AF8" s="20" t="e">
        <f>SUBTOTAL(109,#REF!)</f>
        <v>#REF!</v>
      </c>
      <c r="AG8" s="20">
        <f>COUNTIF(LJ[Marketentsters],"x")</f>
        <v>1</v>
      </c>
      <c r="AH8" s="20">
        <f>COUNTIF(LJ[Luchtgeweer],"x")</f>
        <v>1</v>
      </c>
      <c r="AI8" s="20">
        <f>COUNTIF(LJ[Luchtpistool],"x")</f>
        <v>1</v>
      </c>
      <c r="AJ8" s="20">
        <f>COUNTIF(LJ[Kruisboog],"x")</f>
        <v>1</v>
      </c>
      <c r="AK8" s="20">
        <f>COUNTIF(LJ[Handboog],"x")</f>
        <v>1</v>
      </c>
      <c r="AL8" s="21" t="e">
        <f>COUNTIF(#REF!,"x")</f>
        <v>#REF!</v>
      </c>
      <c r="AM8" s="21" t="e">
        <f>SUBTOTAL(109,#REF!)</f>
        <v>#REF!</v>
      </c>
      <c r="AN8" s="20">
        <f>SUBTOTAL(109,LJ[Totaal aantal deelnemers])</f>
        <v>100</v>
      </c>
      <c r="AO8" s="22">
        <f>SUBTOTAL(109,LJ[Waarvan aantal jeugd (t/m 15 jaar)])</f>
        <v>25</v>
      </c>
      <c r="AP8" s="20"/>
      <c r="AQ8" s="20"/>
      <c r="AR8" s="46"/>
      <c r="AS8" s="20"/>
      <c r="AT8" s="20"/>
      <c r="AU8" s="19"/>
      <c r="AV8" s="19"/>
      <c r="AW8" s="19"/>
      <c r="AX8" s="19"/>
      <c r="AY8" s="19"/>
      <c r="AZ8" s="19"/>
      <c r="BA8" s="20"/>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20"/>
      <c r="CG8" s="20">
        <f>SUBTOTAL(109,LJ[Aantal opgegeven majorettes])</f>
        <v>9</v>
      </c>
      <c r="CH8" s="52"/>
      <c r="CI8" s="52"/>
      <c r="CJ8" s="52"/>
    </row>
    <row r="10" spans="1:88" x14ac:dyDescent="0.2">
      <c r="C10" s="23"/>
      <c r="D10" s="1"/>
    </row>
    <row r="11" spans="1:88" x14ac:dyDescent="0.2">
      <c r="C11" s="23"/>
      <c r="D11" s="47"/>
    </row>
  </sheetData>
  <mergeCells count="16">
    <mergeCell ref="I4:K4"/>
    <mergeCell ref="A1:CG1"/>
    <mergeCell ref="A2:CG2"/>
    <mergeCell ref="AN3:AT3"/>
    <mergeCell ref="D3:H3"/>
    <mergeCell ref="I3:W3"/>
    <mergeCell ref="X3:Y3"/>
    <mergeCell ref="AA3:AF3"/>
    <mergeCell ref="AH3:AM3"/>
    <mergeCell ref="L4:N4"/>
    <mergeCell ref="O4:Q4"/>
    <mergeCell ref="R4:W4"/>
    <mergeCell ref="AU3:CB3"/>
    <mergeCell ref="CC3:CG3"/>
    <mergeCell ref="AU4:BA4"/>
    <mergeCell ref="BB4:CB4"/>
  </mergeCells>
  <phoneticPr fontId="2" type="noConversion"/>
  <conditionalFormatting sqref="W6:W7">
    <cfRule type="expression" dxfId="2" priority="4">
      <formula>$T6-$W6&lt;&gt;0</formula>
    </cfRule>
  </conditionalFormatting>
  <conditionalFormatting sqref="X6:X7">
    <cfRule type="expression" dxfId="1" priority="5">
      <formula>$U6-$X6&lt;&gt;0</formula>
    </cfRule>
  </conditionalFormatting>
  <conditionalFormatting sqref="Y6:Y7">
    <cfRule type="expression" dxfId="0" priority="6">
      <formula>$V6-$Y6&lt;&gt;0</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42596-4F98-4B71-A6F6-3C3FF5BF23D8}">
  <dimension ref="A1:HF48"/>
  <sheetViews>
    <sheetView zoomScale="110" zoomScaleNormal="110" workbookViewId="0">
      <pane xSplit="3" ySplit="6" topLeftCell="D7" activePane="bottomRight" state="frozen"/>
      <selection pane="topRight" activeCell="D1" sqref="D1"/>
      <selection pane="bottomLeft" activeCell="A7" sqref="A7"/>
      <selection pane="bottomRight" activeCell="A3" sqref="A3"/>
    </sheetView>
  </sheetViews>
  <sheetFormatPr baseColWidth="10" defaultColWidth="9.1640625" defaultRowHeight="15" x14ac:dyDescent="0.2"/>
  <cols>
    <col min="1" max="1" width="11" bestFit="1" customWidth="1"/>
    <col min="2" max="2" width="9.1640625" bestFit="1" customWidth="1"/>
    <col min="3" max="3" width="17.83203125" bestFit="1" customWidth="1"/>
    <col min="4" max="38" width="3.6640625" bestFit="1" customWidth="1"/>
    <col min="39" max="39" width="24.6640625" style="1" bestFit="1" customWidth="1"/>
    <col min="40" max="40" width="3.6640625" bestFit="1" customWidth="1"/>
    <col min="41" max="53" width="3.6640625" style="1" bestFit="1" customWidth="1"/>
    <col min="54" max="54" width="15.1640625" style="1" bestFit="1" customWidth="1"/>
    <col min="55" max="55" width="11.33203125" style="1" bestFit="1" customWidth="1"/>
    <col min="56" max="56" width="15.1640625" style="1" bestFit="1" customWidth="1"/>
    <col min="57" max="57" width="11.33203125" style="1" bestFit="1" customWidth="1"/>
    <col min="58" max="58" width="15.1640625" style="1" bestFit="1" customWidth="1"/>
    <col min="59" max="59" width="11.33203125" style="1" bestFit="1" customWidth="1"/>
    <col min="60" max="60" width="15.1640625" style="1" bestFit="1" customWidth="1"/>
    <col min="61" max="61" width="11.33203125" style="1" bestFit="1" customWidth="1"/>
    <col min="62" max="62" width="15.1640625" style="1" bestFit="1" customWidth="1"/>
    <col min="63" max="63" width="11.33203125" style="1" bestFit="1" customWidth="1"/>
    <col min="64" max="64" width="15.1640625" style="1" bestFit="1" customWidth="1"/>
    <col min="65" max="65" width="11.33203125" style="1" bestFit="1" customWidth="1"/>
    <col min="66" max="66" width="15.1640625" style="1" bestFit="1" customWidth="1"/>
    <col min="67" max="67" width="6.1640625" style="1" bestFit="1" customWidth="1"/>
    <col min="68" max="68" width="5.83203125" style="1" bestFit="1" customWidth="1"/>
    <col min="69" max="70" width="3.6640625" style="1" bestFit="1" customWidth="1"/>
    <col min="71" max="71" width="32.5" style="1" bestFit="1" customWidth="1"/>
    <col min="72" max="72" width="36.5" style="1" bestFit="1" customWidth="1"/>
    <col min="73" max="73" width="32" style="1" bestFit="1" customWidth="1"/>
    <col min="74" max="96" width="7.5" style="1" bestFit="1" customWidth="1"/>
    <col min="97" max="97" width="6.1640625" style="1" bestFit="1" customWidth="1"/>
    <col min="98" max="98" width="5.83203125" style="1" bestFit="1" customWidth="1"/>
    <col min="99" max="100" width="3.6640625" style="1" bestFit="1" customWidth="1"/>
    <col min="101" max="101" width="29.6640625" style="1" bestFit="1" customWidth="1"/>
    <col min="102" max="102" width="30.5" style="1" bestFit="1" customWidth="1"/>
    <col min="103" max="103" width="27" style="1" customWidth="1"/>
    <col min="104" max="104" width="8.5" bestFit="1" customWidth="1"/>
    <col min="105" max="105" width="8.5" style="1" bestFit="1" customWidth="1"/>
    <col min="106" max="106" width="8.5" bestFit="1" customWidth="1"/>
    <col min="107" max="107" width="8.5" style="1" bestFit="1" customWidth="1"/>
    <col min="108" max="109" width="8.5" bestFit="1" customWidth="1"/>
    <col min="110" max="110" width="3.5" bestFit="1" customWidth="1"/>
    <col min="111" max="111" width="8.5" style="42" bestFit="1" customWidth="1"/>
    <col min="112" max="114" width="8.5" bestFit="1" customWidth="1"/>
    <col min="115" max="115" width="54" style="47" bestFit="1" customWidth="1"/>
    <col min="116" max="116" width="8.5" bestFit="1" customWidth="1"/>
    <col min="117" max="118" width="15" bestFit="1" customWidth="1"/>
    <col min="119" max="119" width="40.6640625" bestFit="1" customWidth="1"/>
    <col min="120" max="120" width="24.33203125" bestFit="1" customWidth="1"/>
    <col min="121" max="122" width="31" bestFit="1" customWidth="1"/>
    <col min="123" max="123" width="13.1640625" bestFit="1" customWidth="1"/>
    <col min="124" max="124" width="17.83203125" bestFit="1" customWidth="1"/>
    <col min="125" max="125" width="8.5" bestFit="1" customWidth="1"/>
    <col min="126" max="132" width="7.6640625" hidden="1" customWidth="1"/>
    <col min="133" max="133" width="8.5" bestFit="1" customWidth="1"/>
    <col min="134" max="134" width="49.6640625" bestFit="1" customWidth="1"/>
    <col min="135" max="135" width="54" bestFit="1" customWidth="1"/>
    <col min="136" max="136" width="50.6640625" bestFit="1" customWidth="1"/>
    <col min="137" max="137" width="8.5" bestFit="1" customWidth="1"/>
    <col min="138" max="138" width="39.33203125" bestFit="1" customWidth="1"/>
    <col min="139" max="139" width="42" bestFit="1" customWidth="1"/>
    <col min="140" max="140" width="35.6640625" bestFit="1" customWidth="1"/>
    <col min="141" max="142" width="7.6640625" bestFit="1" customWidth="1"/>
    <col min="143" max="143" width="10.1640625" bestFit="1" customWidth="1"/>
    <col min="148" max="180" width="9.1640625" style="1"/>
    <col min="181" max="182" width="9.1640625" style="4"/>
    <col min="183" max="186" width="9.1640625" style="1"/>
    <col min="187" max="187" width="9.1640625" style="42"/>
    <col min="188" max="189" width="9.1640625" style="1"/>
    <col min="207" max="214" width="9.1640625" style="1"/>
  </cols>
  <sheetData>
    <row r="1" spans="1:214" ht="19" x14ac:dyDescent="0.2">
      <c r="A1" s="108" t="s">
        <v>86</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row>
    <row r="2" spans="1:214" ht="20" thickBot="1" x14ac:dyDescent="0.3">
      <c r="A2" s="109" t="s">
        <v>180</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77"/>
      <c r="DA2" s="77"/>
      <c r="DB2" s="77"/>
      <c r="DC2" s="77"/>
      <c r="DD2" s="77"/>
      <c r="DE2" s="77"/>
      <c r="DF2" s="77"/>
      <c r="DG2" s="77"/>
      <c r="DH2" s="77"/>
      <c r="DI2" s="77"/>
      <c r="DJ2" s="77"/>
      <c r="DK2" s="77"/>
      <c r="DL2" s="77"/>
      <c r="DM2" s="77"/>
      <c r="DN2" s="77"/>
      <c r="DO2" s="77"/>
      <c r="DP2" s="77"/>
      <c r="DQ2" s="77"/>
      <c r="DR2" s="77"/>
      <c r="DS2" s="77"/>
      <c r="DT2" s="77"/>
      <c r="DU2" s="77"/>
      <c r="DV2" s="77"/>
      <c r="DW2" s="77"/>
      <c r="DX2" s="77"/>
      <c r="DY2" s="77"/>
      <c r="DZ2" s="77"/>
      <c r="EA2" s="77"/>
      <c r="EB2" s="77"/>
      <c r="EC2" s="77"/>
      <c r="ED2" s="77"/>
      <c r="EE2" s="77"/>
      <c r="EF2" s="77"/>
      <c r="EG2" s="77"/>
    </row>
    <row r="3" spans="1:214" ht="33" customHeight="1" thickBot="1" x14ac:dyDescent="0.25">
      <c r="A3" s="67"/>
      <c r="B3" s="68"/>
      <c r="C3" s="69"/>
      <c r="D3" s="95" t="s">
        <v>1</v>
      </c>
      <c r="E3" s="96"/>
      <c r="F3" s="96"/>
      <c r="G3" s="96"/>
      <c r="H3" s="97"/>
      <c r="I3" s="72"/>
      <c r="J3" s="102" t="s">
        <v>2</v>
      </c>
      <c r="K3" s="102"/>
      <c r="L3" s="102"/>
      <c r="M3" s="102"/>
      <c r="N3" s="102"/>
      <c r="O3" s="102"/>
      <c r="P3" s="102"/>
      <c r="Q3" s="102"/>
      <c r="R3" s="102"/>
      <c r="S3" s="102"/>
      <c r="T3" s="103"/>
      <c r="U3" s="17" t="s">
        <v>3</v>
      </c>
      <c r="V3" s="11" t="s">
        <v>150</v>
      </c>
      <c r="W3" s="13"/>
      <c r="X3" s="95" t="s">
        <v>5</v>
      </c>
      <c r="Y3" s="96"/>
      <c r="Z3" s="96"/>
      <c r="AA3" s="96"/>
      <c r="AB3" s="97"/>
      <c r="AC3" s="106" t="s">
        <v>151</v>
      </c>
      <c r="AD3" s="95" t="s">
        <v>7</v>
      </c>
      <c r="AE3" s="96"/>
      <c r="AF3" s="96"/>
      <c r="AG3" s="96"/>
      <c r="AH3" s="97"/>
      <c r="AI3" s="95" t="s">
        <v>8</v>
      </c>
      <c r="AJ3" s="96"/>
      <c r="AK3" s="96"/>
      <c r="AL3" s="96"/>
      <c r="AM3" s="96"/>
      <c r="AN3" s="96"/>
      <c r="AO3" s="96"/>
      <c r="AP3" s="96"/>
      <c r="AQ3" s="97"/>
      <c r="AR3" s="89" t="s">
        <v>9</v>
      </c>
      <c r="AS3" s="90"/>
      <c r="AT3" s="90"/>
      <c r="AU3" s="90"/>
      <c r="AV3" s="90"/>
      <c r="AW3" s="91"/>
      <c r="AX3" s="95" t="s">
        <v>152</v>
      </c>
      <c r="AY3" s="96"/>
      <c r="AZ3" s="96"/>
      <c r="BA3" s="97"/>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DA3"/>
      <c r="DC3"/>
      <c r="DG3"/>
      <c r="DK3"/>
      <c r="DU3" s="1"/>
      <c r="DV3" s="24"/>
      <c r="DW3" s="24"/>
      <c r="DX3" s="24"/>
      <c r="DY3" s="24"/>
      <c r="DZ3" s="24"/>
      <c r="EA3" s="24"/>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Y3"/>
      <c r="GZ3"/>
      <c r="HA3"/>
      <c r="HB3"/>
      <c r="HC3"/>
      <c r="HD3"/>
      <c r="HE3"/>
      <c r="HF3"/>
    </row>
    <row r="4" spans="1:214" ht="16" thickBot="1" x14ac:dyDescent="0.25">
      <c r="A4" s="70"/>
      <c r="B4" s="71"/>
      <c r="C4" s="61"/>
      <c r="D4" s="98"/>
      <c r="E4" s="99"/>
      <c r="F4" s="99"/>
      <c r="G4" s="99"/>
      <c r="H4" s="100"/>
      <c r="I4" s="101" t="s">
        <v>11</v>
      </c>
      <c r="J4" s="104"/>
      <c r="K4" s="104"/>
      <c r="L4" s="104"/>
      <c r="M4" s="105"/>
      <c r="N4" s="101" t="s">
        <v>87</v>
      </c>
      <c r="O4" s="102"/>
      <c r="P4" s="103"/>
      <c r="Q4" s="101" t="s">
        <v>14</v>
      </c>
      <c r="R4" s="102"/>
      <c r="S4" s="102"/>
      <c r="T4" s="102"/>
      <c r="U4" s="18"/>
      <c r="V4" s="14"/>
      <c r="W4" s="16"/>
      <c r="X4" s="98"/>
      <c r="Y4" s="99"/>
      <c r="Z4" s="99"/>
      <c r="AA4" s="99"/>
      <c r="AB4" s="100"/>
      <c r="AC4" s="107"/>
      <c r="AD4" s="98"/>
      <c r="AE4" s="99"/>
      <c r="AF4" s="99"/>
      <c r="AG4" s="99"/>
      <c r="AH4" s="100"/>
      <c r="AI4" s="98"/>
      <c r="AJ4" s="99"/>
      <c r="AK4" s="99"/>
      <c r="AL4" s="99"/>
      <c r="AM4" s="99"/>
      <c r="AN4" s="99"/>
      <c r="AO4" s="99"/>
      <c r="AP4" s="99"/>
      <c r="AQ4" s="100"/>
      <c r="AR4" s="92"/>
      <c r="AS4" s="93"/>
      <c r="AT4" s="93"/>
      <c r="AU4" s="93"/>
      <c r="AV4" s="93"/>
      <c r="AW4" s="94"/>
      <c r="AX4" s="98"/>
      <c r="AY4" s="99"/>
      <c r="AZ4" s="99"/>
      <c r="BA4" s="100"/>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DA4"/>
      <c r="DC4"/>
      <c r="DG4"/>
      <c r="DK4"/>
      <c r="DU4" s="1"/>
      <c r="DV4" s="24"/>
      <c r="DW4" s="24"/>
      <c r="DX4" s="24"/>
      <c r="DY4" s="24"/>
      <c r="DZ4" s="24"/>
      <c r="EA4" s="2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Y4"/>
      <c r="GZ4"/>
      <c r="HA4"/>
      <c r="HB4"/>
      <c r="HC4"/>
      <c r="HD4"/>
      <c r="HE4"/>
      <c r="HF4"/>
    </row>
    <row r="5" spans="1:214" ht="6.75" hidden="1" customHeight="1" x14ac:dyDescent="0.2">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N5" s="1"/>
      <c r="CZ5" s="1"/>
      <c r="DB5" s="44"/>
      <c r="DD5" s="1"/>
      <c r="DE5" s="1"/>
      <c r="DF5" s="1"/>
      <c r="DG5" s="44"/>
      <c r="DH5" s="1"/>
      <c r="DI5" s="1"/>
      <c r="DJ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Y5"/>
      <c r="GZ5"/>
      <c r="HA5"/>
      <c r="HB5"/>
      <c r="HC5"/>
      <c r="HD5"/>
      <c r="HE5"/>
      <c r="HF5"/>
    </row>
    <row r="6" spans="1:214" s="74" customFormat="1" ht="278" thickBot="1" x14ac:dyDescent="0.25">
      <c r="A6" s="73" t="s">
        <v>17</v>
      </c>
      <c r="B6" s="73" t="s">
        <v>149</v>
      </c>
      <c r="C6" s="73" t="s">
        <v>19</v>
      </c>
      <c r="D6" s="80" t="s">
        <v>20</v>
      </c>
      <c r="E6" s="81" t="s">
        <v>141</v>
      </c>
      <c r="F6" s="81" t="s">
        <v>142</v>
      </c>
      <c r="G6" s="81" t="s">
        <v>23</v>
      </c>
      <c r="H6" s="82" t="s">
        <v>24</v>
      </c>
      <c r="I6" s="80" t="s">
        <v>25</v>
      </c>
      <c r="J6" s="81" t="s">
        <v>121</v>
      </c>
      <c r="K6" s="81" t="s">
        <v>122</v>
      </c>
      <c r="L6" s="81" t="s">
        <v>123</v>
      </c>
      <c r="M6" s="81" t="s">
        <v>124</v>
      </c>
      <c r="N6" s="81" t="s">
        <v>26</v>
      </c>
      <c r="O6" s="81" t="s">
        <v>27</v>
      </c>
      <c r="P6" s="81" t="s">
        <v>28</v>
      </c>
      <c r="Q6" s="81" t="s">
        <v>146</v>
      </c>
      <c r="R6" s="81" t="s">
        <v>133</v>
      </c>
      <c r="S6" s="81" t="s">
        <v>134</v>
      </c>
      <c r="T6" s="82" t="s">
        <v>135</v>
      </c>
      <c r="U6" s="83" t="s">
        <v>144</v>
      </c>
      <c r="V6" s="80" t="s">
        <v>105</v>
      </c>
      <c r="W6" s="82" t="s">
        <v>71</v>
      </c>
      <c r="X6" s="80" t="s">
        <v>147</v>
      </c>
      <c r="Y6" s="81" t="s">
        <v>38</v>
      </c>
      <c r="Z6" s="81" t="s">
        <v>140</v>
      </c>
      <c r="AA6" s="81" t="s">
        <v>39</v>
      </c>
      <c r="AB6" s="82" t="s">
        <v>40</v>
      </c>
      <c r="AC6" s="83" t="s">
        <v>143</v>
      </c>
      <c r="AD6" s="80" t="s">
        <v>117</v>
      </c>
      <c r="AE6" s="81" t="s">
        <v>118</v>
      </c>
      <c r="AF6" s="81" t="s">
        <v>119</v>
      </c>
      <c r="AG6" s="81" t="s">
        <v>120</v>
      </c>
      <c r="AH6" s="82" t="s">
        <v>148</v>
      </c>
      <c r="AI6" s="84" t="s">
        <v>46</v>
      </c>
      <c r="AJ6" s="81" t="s">
        <v>47</v>
      </c>
      <c r="AK6" s="81" t="s">
        <v>48</v>
      </c>
      <c r="AL6" s="81" t="s">
        <v>49</v>
      </c>
      <c r="AM6" s="85" t="s">
        <v>50</v>
      </c>
      <c r="AN6" s="81" t="s">
        <v>51</v>
      </c>
      <c r="AO6" s="81" t="s">
        <v>52</v>
      </c>
      <c r="AP6" s="81" t="s">
        <v>103</v>
      </c>
      <c r="AQ6" s="82" t="s">
        <v>53</v>
      </c>
      <c r="AR6" s="80" t="s">
        <v>54</v>
      </c>
      <c r="AS6" s="81" t="s">
        <v>55</v>
      </c>
      <c r="AT6" s="81" t="s">
        <v>56</v>
      </c>
      <c r="AU6" s="81" t="s">
        <v>57</v>
      </c>
      <c r="AV6" s="81" t="s">
        <v>58</v>
      </c>
      <c r="AW6" s="82" t="s">
        <v>59</v>
      </c>
      <c r="AX6" s="80" t="s">
        <v>145</v>
      </c>
      <c r="AY6" s="81" t="s">
        <v>67</v>
      </c>
      <c r="AZ6" s="81" t="s">
        <v>68</v>
      </c>
      <c r="BA6" s="81" t="s">
        <v>69</v>
      </c>
      <c r="BV6" s="24"/>
      <c r="BW6" s="24"/>
      <c r="BX6" s="24"/>
      <c r="BY6" s="24"/>
      <c r="BZ6" s="24"/>
      <c r="CA6" s="24"/>
      <c r="CB6" s="24"/>
    </row>
    <row r="7" spans="1:214" x14ac:dyDescent="0.2">
      <c r="D7" s="1"/>
      <c r="G7" s="1"/>
      <c r="H7" s="1"/>
      <c r="I7" s="1"/>
      <c r="N7" s="1"/>
      <c r="O7" s="1"/>
      <c r="P7" s="1"/>
      <c r="W7" s="1"/>
      <c r="Y7" s="1"/>
      <c r="AA7" s="1"/>
      <c r="AB7" s="1"/>
      <c r="AD7" s="1"/>
      <c r="AE7" s="1"/>
      <c r="AF7" s="1"/>
      <c r="AG7" s="1"/>
      <c r="AI7" s="1"/>
      <c r="AJ7" s="1"/>
      <c r="AK7" s="1"/>
      <c r="AL7" s="1"/>
      <c r="AM7" s="63"/>
      <c r="AN7" s="1"/>
      <c r="AO7" s="88"/>
      <c r="AP7" s="56"/>
      <c r="AX7"/>
      <c r="CC7" s="4"/>
      <c r="CD7" s="4"/>
      <c r="CI7" s="42"/>
      <c r="CL7"/>
      <c r="CM7"/>
      <c r="CN7"/>
      <c r="CO7"/>
      <c r="CP7"/>
      <c r="CQ7"/>
      <c r="CR7"/>
      <c r="CS7"/>
      <c r="CT7"/>
      <c r="CU7"/>
      <c r="CV7"/>
      <c r="CW7"/>
      <c r="CX7"/>
      <c r="CY7"/>
      <c r="DA7"/>
      <c r="DD7" s="1"/>
      <c r="DE7" s="1"/>
      <c r="DF7" s="1"/>
      <c r="DG7" s="1"/>
      <c r="DH7" s="1"/>
      <c r="DI7" s="1"/>
      <c r="DJ7" s="1"/>
      <c r="DK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Y7"/>
      <c r="GZ7"/>
      <c r="HA7"/>
      <c r="HB7"/>
      <c r="HC7"/>
      <c r="HD7"/>
      <c r="HE7"/>
      <c r="HF7"/>
    </row>
    <row r="8" spans="1:214" x14ac:dyDescent="0.2">
      <c r="A8" t="s">
        <v>79</v>
      </c>
      <c r="C8">
        <f>SUBTOTAL(103,FSD[Naam vereniging])</f>
        <v>0</v>
      </c>
      <c r="D8" s="1">
        <f>COUNTIF(FSD[Delegatie],"x")</f>
        <v>0</v>
      </c>
      <c r="E8" s="1">
        <f>COUNTIF(FSD[Muziekkorps tijdens mars en defilé],"x")</f>
        <v>0</v>
      </c>
      <c r="F8" s="1">
        <f>COUNTIF(FSD[Deelname jeugdkoningschieten],"x")</f>
        <v>0</v>
      </c>
      <c r="G8" s="7">
        <f>COUNTIF(FSD[Maj. Senioren jureren bij mars],"x")</f>
        <v>0</v>
      </c>
      <c r="H8" s="7">
        <f>COUNTIF(FSD[Maj. Jeugd jureren bij mars],"x")</f>
        <v>0</v>
      </c>
      <c r="I8" s="1">
        <f>SUBTOTAL(109,FSD[Korps senioren])</f>
        <v>0</v>
      </c>
      <c r="J8" s="1">
        <f>SUBTOTAL(109,FSD[Junioren korps 1])</f>
        <v>0</v>
      </c>
      <c r="K8" s="1">
        <f>SUBTOTAL(109,FSD[Junioren korps 2])</f>
        <v>0</v>
      </c>
      <c r="L8" s="1">
        <f>SUBTOTAL(109,FSD[Aspiranten korps 1])</f>
        <v>0</v>
      </c>
      <c r="M8" s="1">
        <f>SUBTOTAL(109,FSD[Aspiranten korps 2])</f>
        <v>0</v>
      </c>
      <c r="N8" s="1">
        <f>SUBTOTAL(109,FSD[Acrobatisch senioren])</f>
        <v>0</v>
      </c>
      <c r="O8" s="1">
        <f>SUBTOTAL(109,FSD[Acrobatisch junioren])</f>
        <v>0</v>
      </c>
      <c r="P8" s="1">
        <f>SUBTOTAL(109,FSD[Acrobatisch aspiranten])</f>
        <v>0</v>
      </c>
      <c r="Q8">
        <f>SUBTOTAL(109,FSD[Opgeven vendeliers ind.])</f>
        <v>0</v>
      </c>
      <c r="R8">
        <f>SUBTOTAL(109,FSD[Acrob. senioren indiv.])</f>
        <v>0</v>
      </c>
      <c r="S8">
        <f>SUBTOTAL(109,FSD[Acrob. junioren indiv.])</f>
        <v>0</v>
      </c>
      <c r="T8">
        <f>SUBTOTAL(109,FSD[Acrob. aspiranten indiv.])</f>
        <v>0</v>
      </c>
      <c r="U8" s="7">
        <f>COUNTIF(FSD[Deelname hoofdkorps],"x")</f>
        <v>0</v>
      </c>
      <c r="V8" s="1">
        <f>SUBTOTAL(109,FSD[Groepen, teams, ensembles en duo''s])</f>
        <v>0</v>
      </c>
      <c r="W8" s="1">
        <f>SUBTOTAL(109,FSD[Aantal opgegeven majorettes])</f>
        <v>0</v>
      </c>
      <c r="X8">
        <f>SUBTOTAL(109,FSD[Opgeven bielemannen])</f>
        <v>0</v>
      </c>
      <c r="Y8" s="1">
        <f>SUBTOTAL(109,FSD[Senioren])</f>
        <v>0</v>
      </c>
      <c r="Z8" s="1">
        <f>SUBTOTAL(109,FSD[Jong Volwassene])</f>
        <v>0</v>
      </c>
      <c r="AA8" s="1">
        <f>SUBTOTAL(109,FSD[Junioren])</f>
        <v>0</v>
      </c>
      <c r="AB8" s="1">
        <f>SUBTOTAL(109,FSD[Aspiranten])</f>
        <v>0</v>
      </c>
      <c r="AC8" s="7">
        <f>COUNTIF(FSD[Deelname marketentsters],"x")</f>
        <v>0</v>
      </c>
      <c r="AD8">
        <f>SUBTOTAL(109,FSD[Aantal luchtgeweerschutters])</f>
        <v>0</v>
      </c>
      <c r="AE8" s="1">
        <f>SUBTOTAL(109,FSD[Aantal luchtpistoolschutters])</f>
        <v>0</v>
      </c>
      <c r="AF8">
        <f>SUBTOTAL(109,FSD[Aantal handboogschutters])</f>
        <v>0</v>
      </c>
      <c r="AG8" s="1">
        <f>SUBTOTAL(109,FSD[Aantal kruisboogschutters])</f>
        <v>0</v>
      </c>
      <c r="AH8">
        <f>SUBTOTAL(109,FSD[(Aantal jeugdkorpsen])</f>
        <v>0</v>
      </c>
      <c r="AI8" s="1">
        <f>SUBTOTAL(109,FSD[Totaal aantal deelnemers])</f>
        <v>0</v>
      </c>
      <c r="AJ8" s="1">
        <f>SUBTOTAL(109,FSD[Waarvan aantal jeugd (t/m 15 jaar)])</f>
        <v>0</v>
      </c>
      <c r="AK8" s="55">
        <f>COUNTIF(FSD[Kanon etc.],"x")</f>
        <v>0</v>
      </c>
      <c r="AL8" s="1">
        <f>COUNTIF(FSD[Paarden en/of koetsen],"x")</f>
        <v>0</v>
      </c>
      <c r="AM8" s="44"/>
      <c r="AN8" s="1"/>
      <c r="AW8" s="1">
        <f>SUBTOTAL(109,FSD[Korps bestaat uit ... deelnemers (hoofdkorps)])</f>
        <v>0</v>
      </c>
      <c r="AX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DA8"/>
      <c r="DC8"/>
      <c r="DG8"/>
      <c r="DK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Y8"/>
      <c r="GZ8"/>
      <c r="HA8"/>
      <c r="HB8"/>
      <c r="HC8"/>
      <c r="HD8"/>
      <c r="HE8"/>
      <c r="HF8"/>
    </row>
    <row r="9" spans="1:214" x14ac:dyDescent="0.2">
      <c r="CZ9" s="1"/>
      <c r="DB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4"/>
      <c r="EF9" s="4"/>
      <c r="EG9" s="1"/>
      <c r="EH9" s="1"/>
      <c r="EI9" s="1"/>
      <c r="EJ9" s="1"/>
      <c r="EK9" s="42"/>
      <c r="EL9" s="1"/>
      <c r="EM9" s="1"/>
      <c r="ER9"/>
      <c r="ES9"/>
      <c r="ET9"/>
      <c r="EU9"/>
      <c r="EV9"/>
      <c r="EW9"/>
      <c r="EX9"/>
      <c r="EY9"/>
      <c r="EZ9"/>
      <c r="FA9"/>
      <c r="FB9"/>
      <c r="FC9"/>
      <c r="FD9"/>
      <c r="FM9"/>
      <c r="FN9"/>
      <c r="FO9"/>
      <c r="FP9"/>
      <c r="FQ9"/>
      <c r="FR9"/>
      <c r="FS9"/>
      <c r="FT9"/>
      <c r="FU9"/>
      <c r="FV9"/>
      <c r="FW9"/>
      <c r="FX9"/>
      <c r="FY9"/>
      <c r="FZ9"/>
      <c r="GA9"/>
      <c r="GB9"/>
      <c r="GC9"/>
      <c r="GD9"/>
      <c r="GE9"/>
      <c r="GF9"/>
      <c r="GG9"/>
      <c r="GY9"/>
      <c r="GZ9"/>
      <c r="HA9"/>
      <c r="HB9"/>
      <c r="HC9"/>
      <c r="HD9"/>
      <c r="HE9"/>
      <c r="HF9"/>
    </row>
    <row r="10" spans="1:214" x14ac:dyDescent="0.2">
      <c r="C10" s="23"/>
      <c r="CZ10" s="1"/>
      <c r="DB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4"/>
      <c r="EF10" s="4"/>
      <c r="EG10" s="1"/>
      <c r="EH10" s="1"/>
      <c r="EI10" s="1"/>
      <c r="EJ10" s="1"/>
      <c r="EK10" s="42"/>
      <c r="EL10" s="1"/>
      <c r="EM10" s="1"/>
      <c r="ER10"/>
      <c r="ES10"/>
      <c r="ET10"/>
      <c r="EU10"/>
      <c r="EV10"/>
      <c r="EW10"/>
      <c r="EX10"/>
      <c r="EY10"/>
      <c r="EZ10"/>
      <c r="FA10"/>
      <c r="FB10"/>
      <c r="FC10"/>
      <c r="FD10"/>
      <c r="FM10"/>
      <c r="FN10"/>
      <c r="FO10"/>
      <c r="FP10"/>
      <c r="FQ10"/>
      <c r="FR10"/>
      <c r="FS10"/>
      <c r="FT10"/>
      <c r="FU10"/>
      <c r="FV10"/>
      <c r="FW10"/>
      <c r="FX10"/>
      <c r="FY10"/>
      <c r="FZ10"/>
      <c r="GA10"/>
      <c r="GB10"/>
      <c r="GC10"/>
      <c r="GD10"/>
      <c r="GE10"/>
      <c r="GF10"/>
      <c r="GG10"/>
      <c r="GY10"/>
      <c r="GZ10"/>
      <c r="HA10"/>
      <c r="HB10"/>
      <c r="HC10"/>
      <c r="HD10"/>
      <c r="HE10"/>
      <c r="HF10"/>
    </row>
    <row r="11" spans="1:214" x14ac:dyDescent="0.2">
      <c r="CZ11" s="1"/>
      <c r="DB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4"/>
      <c r="EF11" s="4"/>
      <c r="EG11" s="1"/>
      <c r="EH11" s="1"/>
      <c r="EI11" s="1"/>
      <c r="EJ11" s="1"/>
      <c r="EK11" s="42"/>
      <c r="EL11" s="1"/>
      <c r="EM11" s="1"/>
      <c r="ER11"/>
      <c r="ES11"/>
      <c r="ET11"/>
      <c r="EU11"/>
      <c r="EV11"/>
      <c r="EW11"/>
      <c r="EX11"/>
      <c r="EY11"/>
      <c r="EZ11"/>
      <c r="FA11"/>
      <c r="FB11"/>
      <c r="FC11"/>
      <c r="FD11"/>
      <c r="FM11"/>
      <c r="FN11"/>
      <c r="FO11"/>
      <c r="FP11"/>
      <c r="FQ11"/>
      <c r="FR11"/>
      <c r="FS11"/>
      <c r="FT11"/>
      <c r="FU11"/>
      <c r="FV11"/>
      <c r="FW11"/>
      <c r="FX11"/>
      <c r="FY11"/>
      <c r="FZ11"/>
      <c r="GA11"/>
      <c r="GB11"/>
      <c r="GC11"/>
      <c r="GD11"/>
      <c r="GE11"/>
      <c r="GF11"/>
      <c r="GG11"/>
      <c r="GY11"/>
      <c r="GZ11"/>
      <c r="HA11"/>
      <c r="HB11"/>
      <c r="HC11"/>
      <c r="HD11"/>
      <c r="HE11"/>
      <c r="HF11"/>
    </row>
    <row r="12" spans="1:214" x14ac:dyDescent="0.2">
      <c r="CZ12" s="1"/>
      <c r="DB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4"/>
      <c r="EF12" s="4"/>
      <c r="EG12" s="1"/>
      <c r="EH12" s="1"/>
      <c r="EI12" s="1"/>
      <c r="EJ12" s="1"/>
      <c r="EK12" s="42"/>
      <c r="EL12" s="1"/>
      <c r="EM12" s="1"/>
      <c r="ER12"/>
      <c r="ES12"/>
      <c r="ET12"/>
      <c r="EU12"/>
      <c r="EV12"/>
      <c r="EW12"/>
      <c r="EX12"/>
      <c r="EY12"/>
      <c r="EZ12"/>
      <c r="FA12"/>
      <c r="FB12"/>
      <c r="FC12"/>
      <c r="FD12"/>
      <c r="FM12"/>
      <c r="FN12"/>
      <c r="FO12"/>
      <c r="FP12"/>
      <c r="FQ12"/>
      <c r="FR12"/>
      <c r="FS12"/>
      <c r="FT12"/>
      <c r="FU12"/>
      <c r="FV12"/>
      <c r="FW12"/>
      <c r="FX12"/>
      <c r="FY12"/>
      <c r="FZ12"/>
      <c r="GA12"/>
      <c r="GB12"/>
      <c r="GC12"/>
      <c r="GD12"/>
      <c r="GE12"/>
      <c r="GF12"/>
      <c r="GG12"/>
      <c r="GY12"/>
      <c r="GZ12"/>
      <c r="HA12"/>
      <c r="HB12"/>
      <c r="HC12"/>
      <c r="HD12"/>
      <c r="HE12"/>
      <c r="HF12"/>
    </row>
    <row r="13" spans="1:214" x14ac:dyDescent="0.2">
      <c r="CZ13" s="1"/>
      <c r="DB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4"/>
      <c r="EF13" s="4"/>
      <c r="EG13" s="1"/>
      <c r="EH13" s="1"/>
      <c r="EI13" s="1"/>
      <c r="EJ13" s="1"/>
      <c r="EK13" s="42"/>
      <c r="EL13" s="1"/>
      <c r="EM13" s="1"/>
      <c r="ER13"/>
      <c r="ES13"/>
      <c r="ET13"/>
      <c r="EU13"/>
      <c r="EV13"/>
      <c r="EW13"/>
      <c r="EX13"/>
      <c r="EY13"/>
      <c r="EZ13"/>
      <c r="FA13"/>
      <c r="FB13"/>
      <c r="FC13"/>
      <c r="FD13"/>
      <c r="FM13"/>
      <c r="FN13"/>
      <c r="FO13"/>
      <c r="FP13"/>
      <c r="FQ13"/>
      <c r="FR13"/>
      <c r="FS13"/>
      <c r="FT13"/>
      <c r="FU13"/>
      <c r="FV13"/>
      <c r="FW13"/>
      <c r="FX13"/>
      <c r="FY13"/>
      <c r="FZ13"/>
      <c r="GA13"/>
      <c r="GB13"/>
      <c r="GC13"/>
      <c r="GD13"/>
      <c r="GE13"/>
      <c r="GF13"/>
      <c r="GG13"/>
      <c r="GY13"/>
      <c r="GZ13"/>
      <c r="HA13"/>
      <c r="HB13"/>
      <c r="HC13"/>
      <c r="HD13"/>
      <c r="HE13"/>
      <c r="HF13"/>
    </row>
    <row r="14" spans="1:214" x14ac:dyDescent="0.2">
      <c r="DA14"/>
      <c r="DC14"/>
      <c r="DG14"/>
      <c r="DK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Y14"/>
      <c r="GZ14"/>
      <c r="HA14"/>
      <c r="HB14"/>
      <c r="HC14"/>
      <c r="HD14"/>
      <c r="HE14"/>
      <c r="HF14"/>
    </row>
    <row r="15" spans="1:214" x14ac:dyDescent="0.2">
      <c r="CZ15" s="1"/>
      <c r="DB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4"/>
      <c r="EF15" s="4"/>
      <c r="EG15" s="1"/>
      <c r="EH15" s="1"/>
      <c r="EI15" s="1"/>
      <c r="EJ15" s="1"/>
      <c r="EK15" s="42"/>
      <c r="EL15" s="1"/>
      <c r="EM15" s="1"/>
      <c r="ER15"/>
      <c r="ES15"/>
      <c r="ET15"/>
      <c r="EU15"/>
      <c r="EV15"/>
      <c r="EW15"/>
      <c r="EX15"/>
      <c r="EY15"/>
      <c r="EZ15"/>
      <c r="FA15"/>
      <c r="FB15"/>
      <c r="FC15"/>
      <c r="FD15"/>
      <c r="FM15"/>
      <c r="FN15"/>
      <c r="FO15"/>
      <c r="FP15"/>
      <c r="FQ15"/>
      <c r="FR15"/>
      <c r="FS15"/>
      <c r="FT15"/>
      <c r="FU15"/>
      <c r="FV15"/>
      <c r="FW15"/>
      <c r="FX15"/>
      <c r="FY15"/>
      <c r="FZ15"/>
      <c r="GA15"/>
      <c r="GB15"/>
      <c r="GC15"/>
      <c r="GD15"/>
      <c r="GE15"/>
      <c r="GF15"/>
      <c r="GG15"/>
      <c r="GY15"/>
      <c r="GZ15"/>
      <c r="HA15"/>
      <c r="HB15"/>
      <c r="HC15"/>
      <c r="HD15"/>
      <c r="HE15"/>
      <c r="HF15"/>
    </row>
    <row r="16" spans="1:214" x14ac:dyDescent="0.2">
      <c r="CZ16" s="1"/>
      <c r="DB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4"/>
      <c r="EF16" s="4"/>
      <c r="EG16" s="1"/>
      <c r="EH16" s="1"/>
      <c r="EI16" s="1"/>
      <c r="EJ16" s="1"/>
      <c r="EK16" s="42"/>
      <c r="EL16" s="1"/>
      <c r="EM16" s="1"/>
      <c r="ER16"/>
      <c r="ES16"/>
      <c r="ET16"/>
      <c r="EU16"/>
      <c r="EV16"/>
      <c r="EW16"/>
      <c r="EX16"/>
      <c r="EY16"/>
      <c r="EZ16"/>
      <c r="FA16"/>
      <c r="FB16"/>
      <c r="FC16"/>
      <c r="FD16"/>
      <c r="FM16"/>
      <c r="FN16"/>
      <c r="FO16"/>
      <c r="FP16"/>
      <c r="FQ16"/>
      <c r="FR16"/>
      <c r="FS16"/>
      <c r="FT16"/>
      <c r="FU16"/>
      <c r="FV16"/>
      <c r="FW16"/>
      <c r="FX16"/>
      <c r="FY16"/>
      <c r="FZ16"/>
      <c r="GA16"/>
      <c r="GB16"/>
      <c r="GC16"/>
      <c r="GD16"/>
      <c r="GE16"/>
      <c r="GF16"/>
      <c r="GG16"/>
      <c r="GY16"/>
      <c r="GZ16"/>
      <c r="HA16"/>
      <c r="HB16"/>
      <c r="HC16"/>
      <c r="HD16"/>
      <c r="HE16"/>
      <c r="HF16"/>
    </row>
    <row r="17" spans="104:214" x14ac:dyDescent="0.2">
      <c r="CZ17" s="1"/>
      <c r="DB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4"/>
      <c r="EF17" s="4"/>
      <c r="EG17" s="1"/>
      <c r="EH17" s="1"/>
      <c r="EI17" s="1"/>
      <c r="EJ17" s="1"/>
      <c r="EK17" s="42"/>
      <c r="EL17" s="1"/>
      <c r="EM17" s="1"/>
      <c r="ER17"/>
      <c r="ES17"/>
      <c r="ET17"/>
      <c r="EU17"/>
      <c r="EV17"/>
      <c r="EW17"/>
      <c r="EX17"/>
      <c r="EY17"/>
      <c r="EZ17"/>
      <c r="FA17"/>
      <c r="FB17"/>
      <c r="FC17"/>
      <c r="FD17"/>
      <c r="FM17"/>
      <c r="FN17"/>
      <c r="FO17"/>
      <c r="FP17"/>
      <c r="FQ17"/>
      <c r="FR17"/>
      <c r="FS17"/>
      <c r="FT17"/>
      <c r="FU17"/>
      <c r="FV17"/>
      <c r="FW17"/>
      <c r="FX17"/>
      <c r="FY17"/>
      <c r="FZ17"/>
      <c r="GA17"/>
      <c r="GB17"/>
      <c r="GC17"/>
      <c r="GD17"/>
      <c r="GE17"/>
      <c r="GF17"/>
      <c r="GG17"/>
      <c r="GY17"/>
      <c r="GZ17"/>
      <c r="HA17"/>
      <c r="HB17"/>
      <c r="HC17"/>
      <c r="HD17"/>
      <c r="HE17"/>
      <c r="HF17"/>
    </row>
    <row r="18" spans="104:214" x14ac:dyDescent="0.2">
      <c r="CZ18" s="1"/>
      <c r="DB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4"/>
      <c r="EF18" s="4"/>
      <c r="EG18" s="1"/>
      <c r="EH18" s="1"/>
      <c r="EI18" s="1"/>
      <c r="EJ18" s="1"/>
      <c r="EK18" s="42"/>
      <c r="EL18" s="1"/>
      <c r="EM18" s="1"/>
      <c r="ER18"/>
      <c r="ES18"/>
      <c r="ET18"/>
      <c r="EU18"/>
      <c r="EV18"/>
      <c r="EW18"/>
      <c r="EX18"/>
      <c r="EY18"/>
      <c r="EZ18"/>
      <c r="FA18"/>
      <c r="FB18"/>
      <c r="FC18"/>
      <c r="FD18"/>
      <c r="FM18"/>
      <c r="FN18"/>
      <c r="FO18"/>
      <c r="FP18"/>
      <c r="FQ18"/>
      <c r="FR18"/>
      <c r="FS18"/>
      <c r="FT18"/>
      <c r="FU18"/>
      <c r="FV18"/>
      <c r="FW18"/>
      <c r="FX18"/>
      <c r="FY18"/>
      <c r="FZ18"/>
      <c r="GA18"/>
      <c r="GB18"/>
      <c r="GC18"/>
      <c r="GD18"/>
      <c r="GE18"/>
      <c r="GF18"/>
      <c r="GG18"/>
      <c r="GY18"/>
      <c r="GZ18"/>
      <c r="HA18"/>
      <c r="HB18"/>
      <c r="HC18"/>
      <c r="HD18"/>
      <c r="HE18"/>
      <c r="HF18"/>
    </row>
    <row r="19" spans="104:214" x14ac:dyDescent="0.2">
      <c r="CZ19" s="1"/>
      <c r="DB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4"/>
      <c r="EF19" s="4"/>
      <c r="EG19" s="1"/>
      <c r="EH19" s="1"/>
      <c r="EI19" s="1"/>
      <c r="EJ19" s="1"/>
      <c r="EK19" s="42"/>
      <c r="EL19" s="1"/>
      <c r="EM19" s="1"/>
      <c r="ER19"/>
      <c r="ES19"/>
      <c r="ET19"/>
      <c r="EU19"/>
      <c r="EV19"/>
      <c r="EW19"/>
      <c r="EX19"/>
      <c r="EY19"/>
      <c r="EZ19"/>
      <c r="FA19"/>
      <c r="FB19"/>
      <c r="FC19"/>
      <c r="FD19"/>
      <c r="FM19"/>
      <c r="FN19"/>
      <c r="FO19"/>
      <c r="FP19"/>
      <c r="FQ19"/>
      <c r="FR19"/>
      <c r="FS19"/>
      <c r="FT19"/>
      <c r="FU19"/>
      <c r="FV19"/>
      <c r="FW19"/>
      <c r="FX19"/>
      <c r="FY19"/>
      <c r="FZ19"/>
      <c r="GA19"/>
      <c r="GB19"/>
      <c r="GC19"/>
      <c r="GD19"/>
      <c r="GE19"/>
      <c r="GF19"/>
      <c r="GG19"/>
      <c r="GY19"/>
      <c r="GZ19"/>
      <c r="HA19"/>
      <c r="HB19"/>
      <c r="HC19"/>
      <c r="HD19"/>
      <c r="HE19"/>
      <c r="HF19"/>
    </row>
    <row r="20" spans="104:214" x14ac:dyDescent="0.2">
      <c r="CZ20" s="1"/>
      <c r="DB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4"/>
      <c r="EF20" s="4"/>
      <c r="EG20" s="1"/>
      <c r="EH20" s="1"/>
      <c r="EI20" s="1"/>
      <c r="EJ20" s="1"/>
      <c r="EK20" s="42"/>
      <c r="EL20" s="1"/>
      <c r="EM20" s="1"/>
      <c r="ER20"/>
      <c r="ES20"/>
      <c r="ET20"/>
      <c r="EU20"/>
      <c r="EV20"/>
      <c r="EW20"/>
      <c r="EX20"/>
      <c r="EY20"/>
      <c r="EZ20"/>
      <c r="FA20"/>
      <c r="FB20"/>
      <c r="FC20"/>
      <c r="FD20"/>
      <c r="FM20"/>
      <c r="FN20"/>
      <c r="FO20"/>
      <c r="FP20"/>
      <c r="FQ20"/>
      <c r="FR20"/>
      <c r="FS20"/>
      <c r="FT20"/>
      <c r="FU20"/>
      <c r="FV20"/>
      <c r="FW20"/>
      <c r="FX20"/>
      <c r="FY20"/>
      <c r="FZ20"/>
      <c r="GA20"/>
      <c r="GB20"/>
      <c r="GC20"/>
      <c r="GD20"/>
      <c r="GE20"/>
      <c r="GF20"/>
      <c r="GG20"/>
      <c r="GY20"/>
      <c r="GZ20"/>
      <c r="HA20"/>
      <c r="HB20"/>
      <c r="HC20"/>
      <c r="HD20"/>
      <c r="HE20"/>
      <c r="HF20"/>
    </row>
    <row r="21" spans="104:214" x14ac:dyDescent="0.2">
      <c r="CZ21" s="1"/>
      <c r="DB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4"/>
      <c r="EF21" s="4"/>
      <c r="EG21" s="1"/>
      <c r="EH21" s="1"/>
      <c r="EI21" s="1"/>
      <c r="EJ21" s="1"/>
      <c r="EK21" s="42"/>
      <c r="EL21" s="1"/>
      <c r="EM21" s="1"/>
      <c r="ER21"/>
      <c r="ES21"/>
      <c r="ET21"/>
      <c r="EU21"/>
      <c r="EV21"/>
      <c r="EW21"/>
      <c r="EX21"/>
      <c r="EY21"/>
      <c r="EZ21"/>
      <c r="FA21"/>
      <c r="FB21"/>
      <c r="FC21"/>
      <c r="FD21"/>
      <c r="FM21"/>
      <c r="FN21"/>
      <c r="FO21"/>
      <c r="FP21"/>
      <c r="FQ21"/>
      <c r="FR21"/>
      <c r="FS21"/>
      <c r="FT21"/>
      <c r="FU21"/>
      <c r="FV21"/>
      <c r="FW21"/>
      <c r="FX21"/>
      <c r="FY21"/>
      <c r="FZ21"/>
      <c r="GA21"/>
      <c r="GB21"/>
      <c r="GC21"/>
      <c r="GD21"/>
      <c r="GE21"/>
      <c r="GF21"/>
      <c r="GG21"/>
      <c r="GY21"/>
      <c r="GZ21"/>
      <c r="HA21"/>
      <c r="HB21"/>
      <c r="HC21"/>
      <c r="HD21"/>
      <c r="HE21"/>
      <c r="HF21"/>
    </row>
    <row r="22" spans="104:214" x14ac:dyDescent="0.2">
      <c r="CZ22" s="1"/>
      <c r="DB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4"/>
      <c r="EF22" s="4"/>
      <c r="EG22" s="1"/>
      <c r="EH22" s="1"/>
      <c r="EI22" s="1"/>
      <c r="EJ22" s="1"/>
      <c r="EK22" s="42"/>
      <c r="EL22" s="1"/>
      <c r="EM22" s="1"/>
      <c r="ER22"/>
      <c r="ES22"/>
      <c r="ET22"/>
      <c r="EU22"/>
      <c r="EV22"/>
      <c r="EW22"/>
      <c r="EX22"/>
      <c r="EY22"/>
      <c r="EZ22"/>
      <c r="FA22"/>
      <c r="FB22"/>
      <c r="FC22"/>
      <c r="FD22"/>
      <c r="FM22"/>
      <c r="FN22"/>
      <c r="FO22"/>
      <c r="FP22"/>
      <c r="FQ22"/>
      <c r="FR22"/>
      <c r="FS22"/>
      <c r="FT22"/>
      <c r="FU22"/>
      <c r="FV22"/>
      <c r="FW22"/>
      <c r="FX22"/>
      <c r="FY22"/>
      <c r="FZ22"/>
      <c r="GA22"/>
      <c r="GB22"/>
      <c r="GC22"/>
      <c r="GD22"/>
      <c r="GE22"/>
      <c r="GF22"/>
      <c r="GG22"/>
      <c r="GY22"/>
      <c r="GZ22"/>
      <c r="HA22"/>
      <c r="HB22"/>
      <c r="HC22"/>
      <c r="HD22"/>
      <c r="HE22"/>
      <c r="HF22"/>
    </row>
    <row r="23" spans="104:214" x14ac:dyDescent="0.2">
      <c r="CZ23" s="1"/>
      <c r="DB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4"/>
      <c r="EF23" s="4"/>
      <c r="EG23" s="1"/>
      <c r="EH23" s="1"/>
      <c r="EI23" s="1"/>
      <c r="EJ23" s="1"/>
      <c r="EK23" s="42"/>
      <c r="EL23" s="1"/>
      <c r="EM23" s="1"/>
      <c r="ER23"/>
      <c r="ES23"/>
      <c r="ET23"/>
      <c r="EU23"/>
      <c r="EV23"/>
      <c r="EW23"/>
      <c r="EX23"/>
      <c r="EY23"/>
      <c r="EZ23"/>
      <c r="FA23"/>
      <c r="FB23"/>
      <c r="FC23"/>
      <c r="FD23"/>
      <c r="FM23"/>
      <c r="FN23"/>
      <c r="FO23"/>
      <c r="FP23"/>
      <c r="FQ23"/>
      <c r="FR23"/>
      <c r="FS23"/>
      <c r="FT23"/>
      <c r="FU23"/>
      <c r="FV23"/>
      <c r="FW23"/>
      <c r="FX23"/>
      <c r="FY23"/>
      <c r="FZ23"/>
      <c r="GA23"/>
      <c r="GB23"/>
      <c r="GC23"/>
      <c r="GD23"/>
      <c r="GE23"/>
      <c r="GF23"/>
      <c r="GG23"/>
      <c r="GY23"/>
      <c r="GZ23"/>
      <c r="HA23"/>
      <c r="HB23"/>
      <c r="HC23"/>
      <c r="HD23"/>
      <c r="HE23"/>
      <c r="HF23"/>
    </row>
    <row r="24" spans="104:214" x14ac:dyDescent="0.2">
      <c r="CZ24" s="1"/>
      <c r="DB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4"/>
      <c r="EF24" s="4"/>
      <c r="EG24" s="1"/>
      <c r="EH24" s="1"/>
      <c r="EI24" s="1"/>
      <c r="EJ24" s="1"/>
      <c r="EK24" s="42"/>
      <c r="EL24" s="1"/>
      <c r="EM24" s="1"/>
      <c r="ER24"/>
      <c r="ES24"/>
      <c r="ET24"/>
      <c r="EU24"/>
      <c r="EV24"/>
      <c r="EW24"/>
      <c r="EX24"/>
      <c r="EY24"/>
      <c r="EZ24"/>
      <c r="FA24"/>
      <c r="FB24"/>
      <c r="FC24"/>
      <c r="FD24"/>
      <c r="FM24"/>
      <c r="FN24"/>
      <c r="FO24"/>
      <c r="FP24"/>
      <c r="FQ24"/>
      <c r="FR24"/>
      <c r="FS24"/>
      <c r="FT24"/>
      <c r="FU24"/>
      <c r="FV24"/>
      <c r="FW24"/>
      <c r="FX24"/>
      <c r="FY24"/>
      <c r="FZ24"/>
      <c r="GA24"/>
      <c r="GB24"/>
      <c r="GC24"/>
      <c r="GD24"/>
      <c r="GE24"/>
      <c r="GF24"/>
      <c r="GG24"/>
      <c r="GY24"/>
      <c r="GZ24"/>
      <c r="HA24"/>
      <c r="HB24"/>
      <c r="HC24"/>
      <c r="HD24"/>
      <c r="HE24"/>
      <c r="HF24"/>
    </row>
    <row r="25" spans="104:214" x14ac:dyDescent="0.2">
      <c r="CZ25" s="1"/>
      <c r="DB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4"/>
      <c r="EF25" s="4"/>
      <c r="EG25" s="1"/>
      <c r="EH25" s="1"/>
      <c r="EI25" s="1"/>
      <c r="EJ25" s="1"/>
      <c r="EK25" s="42"/>
      <c r="EL25" s="1"/>
      <c r="EM25" s="1"/>
      <c r="ER25"/>
      <c r="ES25"/>
      <c r="ET25"/>
      <c r="EU25"/>
      <c r="EV25"/>
      <c r="EW25"/>
      <c r="EX25"/>
      <c r="EY25"/>
      <c r="EZ25"/>
      <c r="FA25"/>
      <c r="FB25"/>
      <c r="FC25"/>
      <c r="FD25"/>
      <c r="FM25"/>
      <c r="FN25"/>
      <c r="FO25"/>
      <c r="FP25"/>
      <c r="FQ25"/>
      <c r="FR25"/>
      <c r="FS25"/>
      <c r="FT25"/>
      <c r="FU25"/>
      <c r="FV25"/>
      <c r="FW25"/>
      <c r="FX25"/>
      <c r="FY25"/>
      <c r="FZ25"/>
      <c r="GA25"/>
      <c r="GB25"/>
      <c r="GC25"/>
      <c r="GD25"/>
      <c r="GE25"/>
      <c r="GF25"/>
      <c r="GG25"/>
      <c r="GY25"/>
      <c r="GZ25"/>
      <c r="HA25"/>
      <c r="HB25"/>
      <c r="HC25"/>
      <c r="HD25"/>
      <c r="HE25"/>
      <c r="HF25"/>
    </row>
    <row r="26" spans="104:214" x14ac:dyDescent="0.2">
      <c r="CZ26" s="1"/>
      <c r="DB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4"/>
      <c r="EF26" s="4"/>
      <c r="EG26" s="1"/>
      <c r="EH26" s="1"/>
      <c r="EI26" s="1"/>
      <c r="EJ26" s="1"/>
      <c r="EK26" s="42"/>
      <c r="EL26" s="1"/>
      <c r="EM26" s="1"/>
      <c r="ER26"/>
      <c r="ES26"/>
      <c r="ET26"/>
      <c r="EU26"/>
      <c r="EV26"/>
      <c r="EW26"/>
      <c r="EX26"/>
      <c r="EY26"/>
      <c r="EZ26"/>
      <c r="FA26"/>
      <c r="FB26"/>
      <c r="FC26"/>
      <c r="FD26"/>
      <c r="FM26"/>
      <c r="FN26"/>
      <c r="FO26"/>
      <c r="FP26"/>
      <c r="FQ26"/>
      <c r="FR26"/>
      <c r="FS26"/>
      <c r="FT26"/>
      <c r="FU26"/>
      <c r="FV26"/>
      <c r="FW26"/>
      <c r="FX26"/>
      <c r="FY26"/>
      <c r="FZ26"/>
      <c r="GA26"/>
      <c r="GB26"/>
      <c r="GC26"/>
      <c r="GD26"/>
      <c r="GE26"/>
      <c r="GF26"/>
      <c r="GG26"/>
      <c r="GY26"/>
      <c r="GZ26"/>
      <c r="HA26"/>
      <c r="HB26"/>
      <c r="HC26"/>
      <c r="HD26"/>
      <c r="HE26"/>
      <c r="HF26"/>
    </row>
    <row r="27" spans="104:214" x14ac:dyDescent="0.2">
      <c r="CZ27" s="1"/>
      <c r="DB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4"/>
      <c r="EF27" s="4"/>
      <c r="EG27" s="1"/>
      <c r="EH27" s="1"/>
      <c r="EI27" s="1"/>
      <c r="EJ27" s="1"/>
      <c r="EK27" s="42"/>
      <c r="EL27" s="1"/>
      <c r="EM27" s="1"/>
      <c r="ER27"/>
      <c r="ES27"/>
      <c r="ET27"/>
      <c r="EU27"/>
      <c r="EV27"/>
      <c r="EW27"/>
      <c r="EX27"/>
      <c r="EY27"/>
      <c r="EZ27"/>
      <c r="FA27"/>
      <c r="FB27"/>
      <c r="FC27"/>
      <c r="FD27"/>
      <c r="FM27"/>
      <c r="FN27"/>
      <c r="FO27"/>
      <c r="FP27"/>
      <c r="FQ27"/>
      <c r="FR27"/>
      <c r="FS27"/>
      <c r="FT27"/>
      <c r="FU27"/>
      <c r="FV27"/>
      <c r="FW27"/>
      <c r="FX27"/>
      <c r="FY27"/>
      <c r="FZ27"/>
      <c r="GA27"/>
      <c r="GB27"/>
      <c r="GC27"/>
      <c r="GD27"/>
      <c r="GE27"/>
      <c r="GF27"/>
      <c r="GG27"/>
      <c r="GY27"/>
      <c r="GZ27"/>
      <c r="HA27"/>
      <c r="HB27"/>
      <c r="HC27"/>
      <c r="HD27"/>
      <c r="HE27"/>
      <c r="HF27"/>
    </row>
    <row r="28" spans="104:214" x14ac:dyDescent="0.2">
      <c r="CZ28" s="1"/>
      <c r="DB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4"/>
      <c r="EF28" s="4"/>
      <c r="EG28" s="1"/>
      <c r="EH28" s="1"/>
      <c r="EI28" s="1"/>
      <c r="EJ28" s="1"/>
      <c r="EK28" s="42"/>
      <c r="EL28" s="1"/>
      <c r="EM28" s="1"/>
      <c r="ER28"/>
      <c r="ES28"/>
      <c r="ET28"/>
      <c r="EU28"/>
      <c r="EV28"/>
      <c r="EW28"/>
      <c r="EX28"/>
      <c r="EY28"/>
      <c r="EZ28"/>
      <c r="FA28"/>
      <c r="FB28"/>
      <c r="FC28"/>
      <c r="FD28"/>
      <c r="FM28"/>
      <c r="FN28"/>
      <c r="FO28"/>
      <c r="FP28"/>
      <c r="FQ28"/>
      <c r="FR28"/>
      <c r="FS28"/>
      <c r="FT28"/>
      <c r="FU28"/>
      <c r="FV28"/>
      <c r="FW28"/>
      <c r="FX28"/>
      <c r="FY28"/>
      <c r="FZ28"/>
      <c r="GA28"/>
      <c r="GB28"/>
      <c r="GC28"/>
      <c r="GD28"/>
      <c r="GE28"/>
      <c r="GF28"/>
      <c r="GG28"/>
      <c r="GY28"/>
      <c r="GZ28"/>
      <c r="HA28"/>
      <c r="HB28"/>
      <c r="HC28"/>
      <c r="HD28"/>
      <c r="HE28"/>
      <c r="HF28"/>
    </row>
    <row r="29" spans="104:214" x14ac:dyDescent="0.2">
      <c r="CZ29" s="1"/>
      <c r="DB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4"/>
      <c r="EF29" s="4"/>
      <c r="EG29" s="1"/>
      <c r="EH29" s="1"/>
      <c r="EI29" s="1"/>
      <c r="EJ29" s="1"/>
      <c r="EK29" s="42"/>
      <c r="EL29" s="1"/>
      <c r="EM29" s="1"/>
      <c r="ER29"/>
      <c r="ES29"/>
      <c r="ET29"/>
      <c r="EU29"/>
      <c r="EV29"/>
      <c r="EW29"/>
      <c r="EX29"/>
      <c r="EY29"/>
      <c r="EZ29"/>
      <c r="FA29"/>
      <c r="FB29"/>
      <c r="FC29"/>
      <c r="FD29"/>
      <c r="FM29"/>
      <c r="FN29"/>
      <c r="FO29"/>
      <c r="FP29"/>
      <c r="FQ29"/>
      <c r="FR29"/>
      <c r="FS29"/>
      <c r="FT29"/>
      <c r="FU29"/>
      <c r="FV29"/>
      <c r="FW29"/>
      <c r="FX29"/>
      <c r="FY29"/>
      <c r="FZ29"/>
      <c r="GA29"/>
      <c r="GB29"/>
      <c r="GC29"/>
      <c r="GD29"/>
      <c r="GE29"/>
      <c r="GF29"/>
      <c r="GG29"/>
      <c r="GY29"/>
      <c r="GZ29"/>
      <c r="HA29"/>
      <c r="HB29"/>
      <c r="HC29"/>
      <c r="HD29"/>
      <c r="HE29"/>
      <c r="HF29"/>
    </row>
    <row r="30" spans="104:214" x14ac:dyDescent="0.2">
      <c r="CZ30" s="1"/>
      <c r="DB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4"/>
      <c r="EF30" s="4"/>
      <c r="EG30" s="1"/>
      <c r="EH30" s="1"/>
      <c r="EI30" s="1"/>
      <c r="EJ30" s="1"/>
      <c r="EK30" s="42"/>
      <c r="EL30" s="1"/>
      <c r="EM30" s="1"/>
      <c r="ER30"/>
      <c r="ES30"/>
      <c r="ET30"/>
      <c r="EU30"/>
      <c r="EV30"/>
      <c r="EW30"/>
      <c r="EX30"/>
      <c r="EY30"/>
      <c r="EZ30"/>
      <c r="FA30"/>
      <c r="FB30"/>
      <c r="FC30"/>
      <c r="FD30"/>
      <c r="FM30"/>
      <c r="FN30"/>
      <c r="FO30"/>
      <c r="FP30"/>
      <c r="FQ30"/>
      <c r="FR30"/>
      <c r="FS30"/>
      <c r="FT30"/>
      <c r="FU30"/>
      <c r="FV30"/>
      <c r="FW30"/>
      <c r="FX30"/>
      <c r="FY30"/>
      <c r="FZ30"/>
      <c r="GA30"/>
      <c r="GB30"/>
      <c r="GC30"/>
      <c r="GD30"/>
      <c r="GE30"/>
      <c r="GF30"/>
      <c r="GG30"/>
      <c r="GY30"/>
      <c r="GZ30"/>
      <c r="HA30"/>
      <c r="HB30"/>
      <c r="HC30"/>
      <c r="HD30"/>
      <c r="HE30"/>
      <c r="HF30"/>
    </row>
    <row r="31" spans="104:214" x14ac:dyDescent="0.2">
      <c r="CZ31" s="1"/>
      <c r="DB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4"/>
      <c r="EF31" s="4"/>
      <c r="EG31" s="1"/>
      <c r="EH31" s="1"/>
      <c r="EI31" s="1"/>
      <c r="EJ31" s="1"/>
      <c r="EK31" s="42"/>
      <c r="EL31" s="1"/>
      <c r="EM31" s="1"/>
      <c r="ER31"/>
      <c r="ES31"/>
      <c r="ET31"/>
      <c r="EU31"/>
      <c r="EV31"/>
      <c r="EW31"/>
      <c r="EX31"/>
      <c r="EY31"/>
      <c r="EZ31"/>
      <c r="FA31"/>
      <c r="FB31"/>
      <c r="FC31"/>
      <c r="FD31"/>
      <c r="FM31"/>
      <c r="FN31"/>
      <c r="FO31"/>
      <c r="FP31"/>
      <c r="FQ31"/>
      <c r="FR31"/>
      <c r="FS31"/>
      <c r="FT31"/>
      <c r="FU31"/>
      <c r="FV31"/>
      <c r="FW31"/>
      <c r="FX31"/>
      <c r="FY31"/>
      <c r="FZ31"/>
      <c r="GA31"/>
      <c r="GB31"/>
      <c r="GC31"/>
      <c r="GD31"/>
      <c r="GE31"/>
      <c r="GF31"/>
      <c r="GG31"/>
      <c r="GY31"/>
      <c r="GZ31"/>
      <c r="HA31"/>
      <c r="HB31"/>
      <c r="HC31"/>
      <c r="HD31"/>
      <c r="HE31"/>
      <c r="HF31"/>
    </row>
    <row r="32" spans="104:214" x14ac:dyDescent="0.2">
      <c r="CZ32" s="1"/>
      <c r="DB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4"/>
      <c r="EF32" s="4"/>
      <c r="EG32" s="1"/>
      <c r="EH32" s="1"/>
      <c r="EI32" s="1"/>
      <c r="EJ32" s="1"/>
      <c r="EK32" s="42"/>
      <c r="EL32" s="1"/>
      <c r="EM32" s="1"/>
      <c r="ER32"/>
      <c r="ES32"/>
      <c r="ET32"/>
      <c r="EU32"/>
      <c r="EV32"/>
      <c r="EW32"/>
      <c r="EX32"/>
      <c r="EY32"/>
      <c r="EZ32"/>
      <c r="FA32"/>
      <c r="FB32"/>
      <c r="FC32"/>
      <c r="FD32"/>
      <c r="FM32"/>
      <c r="FN32"/>
      <c r="FO32"/>
      <c r="FP32"/>
      <c r="FQ32"/>
      <c r="FR32"/>
      <c r="FS32"/>
      <c r="FT32"/>
      <c r="FU32"/>
      <c r="FV32"/>
      <c r="FW32"/>
      <c r="FX32"/>
      <c r="FY32"/>
      <c r="FZ32"/>
      <c r="GA32"/>
      <c r="GB32"/>
      <c r="GC32"/>
      <c r="GD32"/>
      <c r="GE32"/>
      <c r="GF32"/>
      <c r="GG32"/>
      <c r="GY32"/>
      <c r="GZ32"/>
      <c r="HA32"/>
      <c r="HB32"/>
      <c r="HC32"/>
      <c r="HD32"/>
      <c r="HE32"/>
      <c r="HF32"/>
    </row>
    <row r="33" spans="104:214" x14ac:dyDescent="0.2">
      <c r="CZ33" s="1"/>
      <c r="DB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4"/>
      <c r="EF33" s="4"/>
      <c r="EG33" s="1"/>
      <c r="EH33" s="1"/>
      <c r="EI33" s="1"/>
      <c r="EJ33" s="1"/>
      <c r="EK33" s="42"/>
      <c r="EL33" s="1"/>
      <c r="EM33" s="1"/>
      <c r="ER33"/>
      <c r="ES33"/>
      <c r="ET33"/>
      <c r="EU33"/>
      <c r="EV33"/>
      <c r="EW33"/>
      <c r="EX33"/>
      <c r="EY33"/>
      <c r="EZ33"/>
      <c r="FA33"/>
      <c r="FB33"/>
      <c r="FC33"/>
      <c r="FD33"/>
      <c r="FM33"/>
      <c r="FN33"/>
      <c r="FO33"/>
      <c r="FP33"/>
      <c r="FQ33"/>
      <c r="FR33"/>
      <c r="FS33"/>
      <c r="FT33"/>
      <c r="FU33"/>
      <c r="FV33"/>
      <c r="FW33"/>
      <c r="FX33"/>
      <c r="FY33"/>
      <c r="FZ33"/>
      <c r="GA33"/>
      <c r="GB33"/>
      <c r="GC33"/>
      <c r="GD33"/>
      <c r="GE33"/>
      <c r="GF33"/>
      <c r="GG33"/>
      <c r="GY33"/>
      <c r="GZ33"/>
      <c r="HA33"/>
      <c r="HB33"/>
      <c r="HC33"/>
      <c r="HD33"/>
      <c r="HE33"/>
      <c r="HF33"/>
    </row>
    <row r="34" spans="104:214" x14ac:dyDescent="0.2">
      <c r="CZ34" s="1"/>
      <c r="DB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4"/>
      <c r="EF34" s="4"/>
      <c r="EG34" s="1"/>
      <c r="EH34" s="1"/>
      <c r="EI34" s="1"/>
      <c r="EJ34" s="1"/>
      <c r="EK34" s="42"/>
      <c r="EL34" s="1"/>
      <c r="EM34" s="1"/>
      <c r="ER34"/>
      <c r="ES34"/>
      <c r="ET34"/>
      <c r="EU34"/>
      <c r="EV34"/>
      <c r="EW34"/>
      <c r="EX34"/>
      <c r="EY34"/>
      <c r="EZ34"/>
      <c r="FA34"/>
      <c r="FB34"/>
      <c r="FC34"/>
      <c r="FD34"/>
      <c r="FM34"/>
      <c r="FN34"/>
      <c r="FO34"/>
      <c r="FP34"/>
      <c r="FQ34"/>
      <c r="FR34"/>
      <c r="FS34"/>
      <c r="FT34"/>
      <c r="FU34"/>
      <c r="FV34"/>
      <c r="FW34"/>
      <c r="FX34"/>
      <c r="FY34"/>
      <c r="FZ34"/>
      <c r="GA34"/>
      <c r="GB34"/>
      <c r="GC34"/>
      <c r="GD34"/>
      <c r="GE34"/>
      <c r="GF34"/>
      <c r="GG34"/>
      <c r="GY34"/>
      <c r="GZ34"/>
      <c r="HA34"/>
      <c r="HB34"/>
      <c r="HC34"/>
      <c r="HD34"/>
      <c r="HE34"/>
      <c r="HF34"/>
    </row>
    <row r="35" spans="104:214" x14ac:dyDescent="0.2">
      <c r="CZ35" s="1"/>
      <c r="DB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4"/>
      <c r="EF35" s="4"/>
      <c r="EG35" s="1"/>
      <c r="EH35" s="1"/>
      <c r="EI35" s="1"/>
      <c r="EJ35" s="1"/>
      <c r="EK35" s="42"/>
      <c r="EL35" s="1"/>
      <c r="EM35" s="1"/>
      <c r="ER35"/>
      <c r="ES35"/>
      <c r="ET35"/>
      <c r="EU35"/>
      <c r="EV35"/>
      <c r="EW35"/>
      <c r="EX35"/>
      <c r="EY35"/>
      <c r="EZ35"/>
      <c r="FA35"/>
      <c r="FB35"/>
      <c r="FC35"/>
      <c r="FD35"/>
      <c r="FM35"/>
      <c r="FN35"/>
      <c r="FO35"/>
      <c r="FP35"/>
      <c r="FQ35"/>
      <c r="FR35"/>
      <c r="FS35"/>
      <c r="FT35"/>
      <c r="FU35"/>
      <c r="FV35"/>
      <c r="FW35"/>
      <c r="FX35"/>
      <c r="FY35"/>
      <c r="FZ35"/>
      <c r="GA35"/>
      <c r="GB35"/>
      <c r="GC35"/>
      <c r="GD35"/>
      <c r="GE35"/>
      <c r="GF35"/>
      <c r="GG35"/>
      <c r="GY35"/>
      <c r="GZ35"/>
      <c r="HA35"/>
      <c r="HB35"/>
      <c r="HC35"/>
      <c r="HD35"/>
      <c r="HE35"/>
      <c r="HF35"/>
    </row>
    <row r="36" spans="104:214" x14ac:dyDescent="0.2">
      <c r="CZ36" s="1"/>
      <c r="DB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4"/>
      <c r="EF36" s="4"/>
      <c r="EG36" s="1"/>
      <c r="EH36" s="1"/>
      <c r="EI36" s="1"/>
      <c r="EJ36" s="1"/>
      <c r="EK36" s="42"/>
      <c r="EL36" s="1"/>
      <c r="EM36" s="1"/>
      <c r="ER36"/>
      <c r="ES36"/>
      <c r="ET36"/>
      <c r="EU36"/>
      <c r="EV36"/>
      <c r="EW36"/>
      <c r="EX36"/>
      <c r="EY36"/>
      <c r="EZ36"/>
      <c r="FA36"/>
      <c r="FB36"/>
      <c r="FC36"/>
      <c r="FD36"/>
      <c r="FM36"/>
      <c r="FN36"/>
      <c r="FO36"/>
      <c r="FP36"/>
      <c r="FQ36"/>
      <c r="FR36"/>
      <c r="FS36"/>
      <c r="FT36"/>
      <c r="FU36"/>
      <c r="FV36"/>
      <c r="FW36"/>
      <c r="FX36"/>
      <c r="FY36"/>
      <c r="FZ36"/>
      <c r="GA36"/>
      <c r="GB36"/>
      <c r="GC36"/>
      <c r="GD36"/>
      <c r="GE36"/>
      <c r="GF36"/>
      <c r="GG36"/>
      <c r="GY36"/>
      <c r="GZ36"/>
      <c r="HA36"/>
      <c r="HB36"/>
      <c r="HC36"/>
      <c r="HD36"/>
      <c r="HE36"/>
      <c r="HF36"/>
    </row>
    <row r="37" spans="104:214" x14ac:dyDescent="0.2">
      <c r="CZ37" s="1"/>
      <c r="DB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4"/>
      <c r="EF37" s="4"/>
      <c r="EG37" s="1"/>
      <c r="EH37" s="1"/>
      <c r="EI37" s="1"/>
      <c r="EJ37" s="1"/>
      <c r="EK37" s="42"/>
      <c r="EL37" s="1"/>
      <c r="EM37" s="1"/>
      <c r="ER37"/>
      <c r="ES37"/>
      <c r="ET37"/>
      <c r="EU37"/>
      <c r="EV37"/>
      <c r="EW37"/>
      <c r="EX37"/>
      <c r="EY37"/>
      <c r="EZ37"/>
      <c r="FA37"/>
      <c r="FB37"/>
      <c r="FC37"/>
      <c r="FD37"/>
      <c r="FM37"/>
      <c r="FN37"/>
      <c r="FO37"/>
      <c r="FP37"/>
      <c r="FQ37"/>
      <c r="FR37"/>
      <c r="FS37"/>
      <c r="FT37"/>
      <c r="FU37"/>
      <c r="FV37"/>
      <c r="FW37"/>
      <c r="FX37"/>
      <c r="FY37"/>
      <c r="FZ37"/>
      <c r="GA37"/>
      <c r="GB37"/>
      <c r="GC37"/>
      <c r="GD37"/>
      <c r="GE37"/>
      <c r="GF37"/>
      <c r="GG37"/>
      <c r="GY37"/>
      <c r="GZ37"/>
      <c r="HA37"/>
      <c r="HB37"/>
      <c r="HC37"/>
      <c r="HD37"/>
      <c r="HE37"/>
      <c r="HF37"/>
    </row>
    <row r="38" spans="104:214" x14ac:dyDescent="0.2">
      <c r="CZ38" s="1"/>
      <c r="DB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4"/>
      <c r="EF38" s="4"/>
      <c r="EG38" s="1"/>
      <c r="EH38" s="1"/>
      <c r="EI38" s="1"/>
      <c r="EJ38" s="1"/>
      <c r="EK38" s="42"/>
      <c r="EL38" s="1"/>
      <c r="EM38" s="1"/>
      <c r="ER38"/>
      <c r="ES38"/>
      <c r="ET38"/>
      <c r="EU38"/>
      <c r="EV38"/>
      <c r="EW38"/>
      <c r="EX38"/>
      <c r="EY38"/>
      <c r="EZ38"/>
      <c r="FA38"/>
      <c r="FB38"/>
      <c r="FC38"/>
      <c r="FD38"/>
      <c r="FM38"/>
      <c r="FN38"/>
      <c r="FO38"/>
      <c r="FP38"/>
      <c r="FQ38"/>
      <c r="FR38"/>
      <c r="FS38"/>
      <c r="FT38"/>
      <c r="FU38"/>
      <c r="FV38"/>
      <c r="FW38"/>
      <c r="FX38"/>
      <c r="FY38"/>
      <c r="FZ38"/>
      <c r="GA38"/>
      <c r="GB38"/>
      <c r="GC38"/>
      <c r="GD38"/>
      <c r="GE38"/>
      <c r="GF38"/>
      <c r="GG38"/>
      <c r="GY38"/>
      <c r="GZ38"/>
      <c r="HA38"/>
      <c r="HB38"/>
      <c r="HC38"/>
      <c r="HD38"/>
      <c r="HE38"/>
      <c r="HF38"/>
    </row>
    <row r="39" spans="104:214" x14ac:dyDescent="0.2">
      <c r="DA39"/>
      <c r="DC39"/>
      <c r="DG39"/>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4"/>
      <c r="ER39" s="4"/>
      <c r="EW39" s="42"/>
      <c r="EZ39"/>
      <c r="FA39"/>
      <c r="FB39"/>
      <c r="FC39"/>
      <c r="FD39"/>
      <c r="FE39"/>
      <c r="FF39"/>
      <c r="FG39"/>
      <c r="FH39"/>
      <c r="FI39"/>
      <c r="FJ39"/>
      <c r="FK39"/>
      <c r="FL39"/>
      <c r="FM39"/>
      <c r="FN39"/>
      <c r="FO39"/>
      <c r="FP39"/>
      <c r="FY39"/>
      <c r="FZ39"/>
      <c r="GA39"/>
      <c r="GB39"/>
      <c r="GC39"/>
      <c r="GD39"/>
      <c r="GE39"/>
      <c r="GF39"/>
      <c r="GG39"/>
      <c r="GY39"/>
      <c r="GZ39"/>
      <c r="HA39"/>
      <c r="HB39"/>
      <c r="HC39"/>
      <c r="HD39"/>
      <c r="HE39"/>
      <c r="HF39"/>
    </row>
    <row r="40" spans="104:214" x14ac:dyDescent="0.2">
      <c r="DA40"/>
      <c r="DC40"/>
      <c r="DG40"/>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4"/>
      <c r="ER40" s="4"/>
      <c r="EW40" s="42"/>
      <c r="EZ40"/>
      <c r="FA40"/>
      <c r="FB40"/>
      <c r="FC40"/>
      <c r="FD40"/>
      <c r="FE40"/>
      <c r="FF40"/>
      <c r="FG40"/>
      <c r="FH40"/>
      <c r="FI40"/>
      <c r="FJ40"/>
      <c r="FK40"/>
      <c r="FL40"/>
      <c r="FM40"/>
      <c r="FN40"/>
      <c r="FO40"/>
      <c r="FP40"/>
      <c r="FY40"/>
      <c r="FZ40"/>
      <c r="GA40"/>
      <c r="GB40"/>
      <c r="GC40"/>
      <c r="GD40"/>
      <c r="GE40"/>
      <c r="GF40"/>
      <c r="GG40"/>
      <c r="GY40"/>
      <c r="GZ40"/>
      <c r="HA40"/>
      <c r="HB40"/>
      <c r="HC40"/>
      <c r="HD40"/>
      <c r="HE40"/>
      <c r="HF40"/>
    </row>
    <row r="41" spans="104:214" x14ac:dyDescent="0.2">
      <c r="DA41"/>
      <c r="DC41"/>
      <c r="DG4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4"/>
      <c r="ER41" s="4"/>
      <c r="EW41" s="42"/>
      <c r="EZ41"/>
      <c r="FA41"/>
      <c r="FB41"/>
      <c r="FC41"/>
      <c r="FD41"/>
      <c r="FE41"/>
      <c r="FF41"/>
      <c r="FG41"/>
      <c r="FH41"/>
      <c r="FI41"/>
      <c r="FJ41"/>
      <c r="FK41"/>
      <c r="FL41"/>
      <c r="FM41"/>
      <c r="FN41"/>
      <c r="FO41"/>
      <c r="FP41"/>
      <c r="FY41"/>
      <c r="FZ41"/>
      <c r="GA41"/>
      <c r="GB41"/>
      <c r="GC41"/>
      <c r="GD41"/>
      <c r="GE41"/>
      <c r="GF41"/>
      <c r="GG41"/>
      <c r="GY41"/>
      <c r="GZ41"/>
      <c r="HA41"/>
      <c r="HB41"/>
      <c r="HC41"/>
      <c r="HD41"/>
      <c r="HE41"/>
      <c r="HF41"/>
    </row>
    <row r="42" spans="104:214" x14ac:dyDescent="0.2">
      <c r="DA42"/>
      <c r="DC42"/>
      <c r="DG42"/>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4"/>
      <c r="ER42" s="4"/>
      <c r="EW42" s="42"/>
      <c r="EZ42"/>
      <c r="FA42"/>
      <c r="FB42"/>
      <c r="FC42"/>
      <c r="FD42"/>
      <c r="FE42"/>
      <c r="FF42"/>
      <c r="FG42"/>
      <c r="FH42"/>
      <c r="FI42"/>
      <c r="FJ42"/>
      <c r="FK42"/>
      <c r="FL42"/>
      <c r="FM42"/>
      <c r="FN42"/>
      <c r="FO42"/>
      <c r="FP42"/>
      <c r="FY42"/>
      <c r="FZ42"/>
      <c r="GA42"/>
      <c r="GB42"/>
      <c r="GC42"/>
      <c r="GD42"/>
      <c r="GE42"/>
      <c r="GF42"/>
      <c r="GG42"/>
      <c r="GY42"/>
      <c r="GZ42"/>
      <c r="HA42"/>
      <c r="HB42"/>
      <c r="HC42"/>
      <c r="HD42"/>
      <c r="HE42"/>
      <c r="HF42"/>
    </row>
    <row r="43" spans="104:214" x14ac:dyDescent="0.2">
      <c r="DA43"/>
      <c r="DC43"/>
      <c r="DG43"/>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4"/>
      <c r="ER43" s="4"/>
      <c r="EW43" s="42"/>
      <c r="EZ43"/>
      <c r="FA43"/>
      <c r="FB43"/>
      <c r="FC43"/>
      <c r="FD43"/>
      <c r="FE43"/>
      <c r="FF43"/>
      <c r="FG43"/>
      <c r="FH43"/>
      <c r="FI43"/>
      <c r="FJ43"/>
      <c r="FK43"/>
      <c r="FL43"/>
      <c r="FM43"/>
      <c r="FN43"/>
      <c r="FO43"/>
      <c r="FP43"/>
      <c r="FY43"/>
      <c r="FZ43"/>
      <c r="GA43"/>
      <c r="GB43"/>
      <c r="GC43"/>
      <c r="GD43"/>
      <c r="GE43"/>
      <c r="GF43"/>
      <c r="GG43"/>
      <c r="GY43"/>
      <c r="GZ43"/>
      <c r="HA43"/>
      <c r="HB43"/>
      <c r="HC43"/>
      <c r="HD43"/>
      <c r="HE43"/>
      <c r="HF43"/>
    </row>
    <row r="44" spans="104:214" x14ac:dyDescent="0.2">
      <c r="DA44"/>
      <c r="DC44"/>
      <c r="DG44"/>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4"/>
      <c r="ER44" s="4"/>
      <c r="EW44" s="42"/>
      <c r="EZ44"/>
      <c r="FA44"/>
      <c r="FB44"/>
      <c r="FC44"/>
      <c r="FD44"/>
      <c r="FE44"/>
      <c r="FF44"/>
      <c r="FG44"/>
      <c r="FH44"/>
      <c r="FI44"/>
      <c r="FJ44"/>
      <c r="FK44"/>
      <c r="FL44"/>
      <c r="FM44"/>
      <c r="FN44"/>
      <c r="FO44"/>
      <c r="FP44"/>
      <c r="FY44"/>
      <c r="FZ44"/>
      <c r="GA44"/>
      <c r="GB44"/>
      <c r="GC44"/>
      <c r="GD44"/>
      <c r="GE44"/>
      <c r="GF44"/>
      <c r="GG44"/>
      <c r="GY44"/>
      <c r="GZ44"/>
      <c r="HA44"/>
      <c r="HB44"/>
      <c r="HC44"/>
      <c r="HD44"/>
      <c r="HE44"/>
      <c r="HF44"/>
    </row>
    <row r="45" spans="104:214" x14ac:dyDescent="0.2">
      <c r="DA45"/>
      <c r="DC45"/>
      <c r="DG45"/>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4"/>
      <c r="ER45" s="4"/>
      <c r="EW45" s="42"/>
      <c r="EZ45"/>
      <c r="FA45"/>
      <c r="FB45"/>
      <c r="FC45"/>
      <c r="FD45"/>
      <c r="FE45"/>
      <c r="FF45"/>
      <c r="FG45"/>
      <c r="FH45"/>
      <c r="FI45"/>
      <c r="FJ45"/>
      <c r="FK45"/>
      <c r="FL45"/>
      <c r="FM45"/>
      <c r="FN45"/>
      <c r="FO45"/>
      <c r="FP45"/>
      <c r="FY45"/>
      <c r="FZ45"/>
      <c r="GA45"/>
      <c r="GB45"/>
      <c r="GC45"/>
      <c r="GD45"/>
      <c r="GE45"/>
      <c r="GF45"/>
      <c r="GG45"/>
      <c r="GY45"/>
      <c r="GZ45"/>
      <c r="HA45"/>
      <c r="HB45"/>
      <c r="HC45"/>
      <c r="HD45"/>
      <c r="HE45"/>
      <c r="HF45"/>
    </row>
    <row r="46" spans="104:214" x14ac:dyDescent="0.2">
      <c r="DA46"/>
      <c r="DC46"/>
      <c r="DG46"/>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4"/>
      <c r="ER46" s="4"/>
      <c r="EW46" s="42"/>
      <c r="EZ46"/>
      <c r="FA46"/>
      <c r="FB46"/>
      <c r="FC46"/>
      <c r="FD46"/>
      <c r="FE46"/>
      <c r="FF46"/>
      <c r="FG46"/>
      <c r="FH46"/>
      <c r="FI46"/>
      <c r="FJ46"/>
      <c r="FK46"/>
      <c r="FL46"/>
      <c r="FM46"/>
      <c r="FN46"/>
      <c r="FO46"/>
      <c r="FP46"/>
      <c r="FY46"/>
      <c r="FZ46"/>
      <c r="GA46"/>
      <c r="GB46"/>
      <c r="GC46"/>
      <c r="GD46"/>
      <c r="GE46"/>
      <c r="GF46"/>
      <c r="GG46"/>
      <c r="GY46"/>
      <c r="GZ46"/>
      <c r="HA46"/>
      <c r="HB46"/>
      <c r="HC46"/>
      <c r="HD46"/>
      <c r="HE46"/>
      <c r="HF46"/>
    </row>
    <row r="47" spans="104:214" x14ac:dyDescent="0.2">
      <c r="DA47"/>
      <c r="DC47"/>
      <c r="DG47"/>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4"/>
      <c r="ER47" s="4"/>
      <c r="EW47" s="42"/>
      <c r="EZ47"/>
      <c r="FA47"/>
      <c r="FB47"/>
      <c r="FC47"/>
      <c r="FD47"/>
      <c r="FE47"/>
      <c r="FF47"/>
      <c r="FG47"/>
      <c r="FH47"/>
      <c r="FI47"/>
      <c r="FJ47"/>
      <c r="FK47"/>
      <c r="FL47"/>
      <c r="FM47"/>
      <c r="FN47"/>
      <c r="FO47"/>
      <c r="FP47"/>
      <c r="FY47"/>
      <c r="FZ47"/>
      <c r="GA47"/>
      <c r="GB47"/>
      <c r="GC47"/>
      <c r="GD47"/>
      <c r="GE47"/>
      <c r="GF47"/>
      <c r="GG47"/>
      <c r="GY47"/>
      <c r="GZ47"/>
      <c r="HA47"/>
      <c r="HB47"/>
      <c r="HC47"/>
      <c r="HD47"/>
      <c r="HE47"/>
      <c r="HF47"/>
    </row>
    <row r="48" spans="104:214" x14ac:dyDescent="0.2">
      <c r="DA48"/>
      <c r="DC48"/>
      <c r="DG48"/>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4"/>
      <c r="ER48" s="4"/>
      <c r="EW48" s="42"/>
      <c r="EZ48"/>
      <c r="FA48"/>
      <c r="FB48"/>
      <c r="FC48"/>
      <c r="FD48"/>
      <c r="FE48"/>
      <c r="FF48"/>
      <c r="FG48"/>
      <c r="FH48"/>
      <c r="FI48"/>
      <c r="FJ48"/>
      <c r="FK48"/>
      <c r="FL48"/>
      <c r="FM48"/>
      <c r="FN48"/>
      <c r="FO48"/>
      <c r="FP48"/>
      <c r="FY48"/>
      <c r="FZ48"/>
      <c r="GA48"/>
      <c r="GB48"/>
      <c r="GC48"/>
      <c r="GD48"/>
      <c r="GE48"/>
      <c r="GF48"/>
      <c r="GG48"/>
      <c r="GY48"/>
      <c r="GZ48"/>
      <c r="HA48"/>
      <c r="HB48"/>
      <c r="HC48"/>
      <c r="HD48"/>
      <c r="HE48"/>
      <c r="HF48"/>
    </row>
  </sheetData>
  <mergeCells count="13">
    <mergeCell ref="A1:BA1"/>
    <mergeCell ref="A2:BA2"/>
    <mergeCell ref="D3:H4"/>
    <mergeCell ref="J3:T3"/>
    <mergeCell ref="X3:AB4"/>
    <mergeCell ref="AC3:AC4"/>
    <mergeCell ref="AD3:AH4"/>
    <mergeCell ref="AI3:AQ4"/>
    <mergeCell ref="AR3:AW4"/>
    <mergeCell ref="I4:M4"/>
    <mergeCell ref="N4:P4"/>
    <mergeCell ref="AX3:BA4"/>
    <mergeCell ref="Q4:T4"/>
  </mergeCells>
  <phoneticPr fontId="2" type="noConversion"/>
  <pageMargins left="0.25" right="0.25" top="0.75" bottom="0.75" header="0.3" footer="0.3"/>
  <pageSetup paperSize="9" scale="50" fitToHeight="0" orientation="landscape" horizontalDpi="1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0146F-204B-1143-9B35-B64FF907989B}">
  <dimension ref="A1:AU9"/>
  <sheetViews>
    <sheetView workbookViewId="0">
      <selection activeCell="C3" sqref="C3"/>
    </sheetView>
  </sheetViews>
  <sheetFormatPr baseColWidth="10" defaultRowHeight="15" x14ac:dyDescent="0.2"/>
  <cols>
    <col min="1" max="1" width="13.33203125" bestFit="1" customWidth="1"/>
    <col min="2" max="2" width="14.33203125" bestFit="1" customWidth="1"/>
    <col min="3" max="3" width="36.6640625" bestFit="1" customWidth="1"/>
    <col min="4" max="4" width="20.5" bestFit="1" customWidth="1"/>
    <col min="5" max="5" width="27.5" bestFit="1" customWidth="1"/>
    <col min="6" max="6" width="11.33203125" bestFit="1" customWidth="1"/>
    <col min="7" max="10" width="11" bestFit="1" customWidth="1"/>
    <col min="11" max="12" width="3.6640625" bestFit="1" customWidth="1"/>
    <col min="13" max="13" width="6.33203125" bestFit="1" customWidth="1"/>
    <col min="14" max="15" width="3.6640625" bestFit="1" customWidth="1"/>
    <col min="16" max="16" width="6.33203125" bestFit="1" customWidth="1"/>
    <col min="17" max="18" width="3.6640625" bestFit="1" customWidth="1"/>
    <col min="19" max="19" width="80.5" bestFit="1" customWidth="1"/>
    <col min="20" max="20" width="15.1640625" bestFit="1" customWidth="1"/>
    <col min="21" max="21" width="26.33203125" bestFit="1" customWidth="1"/>
    <col min="22" max="22" width="22.83203125" bestFit="1" customWidth="1"/>
    <col min="23" max="23" width="26.33203125" bestFit="1" customWidth="1"/>
    <col min="24" max="24" width="22.83203125" bestFit="1" customWidth="1"/>
    <col min="25" max="25" width="26.33203125" bestFit="1" customWidth="1"/>
    <col min="26" max="26" width="22.83203125" bestFit="1" customWidth="1"/>
    <col min="27" max="27" width="26.33203125" bestFit="1" customWidth="1"/>
    <col min="28" max="28" width="22.83203125" bestFit="1" customWidth="1"/>
    <col min="29" max="29" width="26.33203125" bestFit="1" customWidth="1"/>
    <col min="30" max="30" width="22.83203125" bestFit="1" customWidth="1"/>
    <col min="31" max="31" width="26.33203125" bestFit="1" customWidth="1"/>
    <col min="32" max="32" width="22.83203125" bestFit="1" customWidth="1"/>
    <col min="33" max="35" width="3.6640625" bestFit="1" customWidth="1"/>
    <col min="36" max="36" width="11.33203125" bestFit="1" customWidth="1"/>
    <col min="37" max="37" width="14" bestFit="1" customWidth="1"/>
    <col min="38" max="38" width="11.33203125" bestFit="1" customWidth="1"/>
    <col min="39" max="39" width="14" bestFit="1" customWidth="1"/>
    <col min="40" max="40" width="11.33203125" bestFit="1" customWidth="1"/>
    <col min="41" max="41" width="14" bestFit="1" customWidth="1"/>
    <col min="42" max="42" width="11.33203125" bestFit="1" customWidth="1"/>
    <col min="43" max="45" width="3.6640625" bestFit="1" customWidth="1"/>
    <col min="46" max="46" width="14.83203125" bestFit="1" customWidth="1"/>
    <col min="47" max="47" width="15.1640625" customWidth="1"/>
    <col min="48" max="48" width="25.33203125" bestFit="1" customWidth="1"/>
    <col min="49" max="49" width="21.83203125" bestFit="1" customWidth="1"/>
    <col min="50" max="50" width="25.33203125" bestFit="1" customWidth="1"/>
    <col min="51" max="51" width="21.83203125" bestFit="1" customWidth="1"/>
    <col min="52" max="52" width="25.33203125" bestFit="1" customWidth="1"/>
    <col min="53" max="53" width="21.83203125" bestFit="1" customWidth="1"/>
    <col min="54" max="54" width="25.33203125" bestFit="1" customWidth="1"/>
    <col min="55" max="55" width="21.83203125" bestFit="1" customWidth="1"/>
    <col min="56" max="56" width="25.33203125" bestFit="1" customWidth="1"/>
    <col min="57" max="57" width="21.83203125" bestFit="1" customWidth="1"/>
    <col min="58" max="58" width="25.33203125" bestFit="1" customWidth="1"/>
    <col min="59" max="59" width="21.83203125" bestFit="1" customWidth="1"/>
    <col min="60" max="60" width="25.33203125" bestFit="1" customWidth="1"/>
    <col min="61" max="61" width="21.83203125" bestFit="1" customWidth="1"/>
    <col min="62" max="62" width="25.33203125" bestFit="1" customWidth="1"/>
    <col min="63" max="63" width="21.83203125" bestFit="1" customWidth="1"/>
    <col min="64" max="64" width="26.33203125" bestFit="1" customWidth="1"/>
    <col min="65" max="65" width="22.83203125" bestFit="1" customWidth="1"/>
    <col min="66" max="66" width="26.33203125" bestFit="1" customWidth="1"/>
    <col min="67" max="67" width="22.83203125" bestFit="1" customWidth="1"/>
    <col min="68" max="68" width="26.33203125" bestFit="1" customWidth="1"/>
    <col min="69" max="69" width="22.83203125" bestFit="1" customWidth="1"/>
    <col min="70" max="70" width="26.33203125" bestFit="1" customWidth="1"/>
    <col min="71" max="71" width="22.83203125" bestFit="1" customWidth="1"/>
    <col min="72" max="72" width="26.33203125" bestFit="1" customWidth="1"/>
    <col min="73" max="73" width="22.83203125" bestFit="1" customWidth="1"/>
    <col min="74" max="74" width="26.33203125" bestFit="1" customWidth="1"/>
    <col min="75" max="75" width="22.83203125" bestFit="1" customWidth="1"/>
    <col min="76" max="76" width="26.33203125" bestFit="1" customWidth="1"/>
    <col min="77" max="77" width="22.83203125" bestFit="1" customWidth="1"/>
    <col min="78" max="78" width="26.33203125" bestFit="1" customWidth="1"/>
    <col min="79" max="79" width="22.83203125" bestFit="1" customWidth="1"/>
    <col min="80" max="80" width="26.33203125" bestFit="1" customWidth="1"/>
    <col min="81" max="81" width="22.83203125" bestFit="1" customWidth="1"/>
    <col min="82" max="82" width="26.33203125" bestFit="1" customWidth="1"/>
    <col min="83" max="83" width="22.83203125" bestFit="1" customWidth="1"/>
    <col min="84" max="84" width="26.33203125" bestFit="1" customWidth="1"/>
    <col min="85" max="85" width="22.83203125" bestFit="1" customWidth="1"/>
    <col min="86" max="86" width="10.33203125" bestFit="1" customWidth="1"/>
    <col min="87" max="87" width="13" bestFit="1" customWidth="1"/>
    <col min="88" max="88" width="10.33203125" bestFit="1" customWidth="1"/>
    <col min="89" max="89" width="13" bestFit="1" customWidth="1"/>
    <col min="90" max="90" width="10.33203125" bestFit="1" customWidth="1"/>
    <col min="91" max="91" width="13" bestFit="1" customWidth="1"/>
    <col min="92" max="92" width="10.33203125" bestFit="1" customWidth="1"/>
    <col min="93" max="93" width="13" bestFit="1" customWidth="1"/>
    <col min="94" max="94" width="10.33203125" bestFit="1" customWidth="1"/>
    <col min="95" max="95" width="13" bestFit="1" customWidth="1"/>
    <col min="96" max="96" width="10.33203125" bestFit="1" customWidth="1"/>
    <col min="97" max="97" width="13" bestFit="1" customWidth="1"/>
    <col min="98" max="98" width="10.33203125" bestFit="1" customWidth="1"/>
    <col min="99" max="99" width="13" bestFit="1" customWidth="1"/>
    <col min="100" max="100" width="10.33203125" bestFit="1" customWidth="1"/>
    <col min="101" max="101" width="13" bestFit="1" customWidth="1"/>
    <col min="102" max="102" width="10.33203125" bestFit="1" customWidth="1"/>
    <col min="103" max="103" width="13" customWidth="1"/>
    <col min="104" max="104" width="11.33203125" bestFit="1" customWidth="1"/>
    <col min="105" max="105" width="14" bestFit="1" customWidth="1"/>
    <col min="106" max="106" width="11.33203125" bestFit="1" customWidth="1"/>
    <col min="107" max="107" width="14" bestFit="1" customWidth="1"/>
    <col min="108" max="108" width="11.33203125" bestFit="1" customWidth="1"/>
    <col min="109" max="109" width="14" bestFit="1" customWidth="1"/>
    <col min="110" max="110" width="11.33203125" bestFit="1" customWidth="1"/>
    <col min="111" max="111" width="14" customWidth="1"/>
    <col min="112" max="112" width="11.33203125" bestFit="1" customWidth="1"/>
    <col min="113" max="113" width="14" customWidth="1"/>
    <col min="114" max="114" width="11.33203125" bestFit="1" customWidth="1"/>
    <col min="115" max="115" width="14" customWidth="1"/>
    <col min="116" max="116" width="11.33203125" bestFit="1" customWidth="1"/>
    <col min="117" max="117" width="14" customWidth="1"/>
    <col min="118" max="118" width="11.33203125" bestFit="1" customWidth="1"/>
    <col min="119" max="119" width="14" customWidth="1"/>
    <col min="120" max="120" width="11.33203125" bestFit="1" customWidth="1"/>
    <col min="121" max="121" width="14" customWidth="1"/>
    <col min="122" max="122" width="11.33203125" bestFit="1" customWidth="1"/>
    <col min="123" max="123" width="14" customWidth="1"/>
    <col min="124" max="124" width="11.33203125" bestFit="1" customWidth="1"/>
    <col min="125" max="125" width="14" customWidth="1"/>
    <col min="126" max="126" width="7.33203125" bestFit="1" customWidth="1"/>
    <col min="127" max="127" width="7.1640625" bestFit="1" customWidth="1"/>
    <col min="128" max="128" width="7.6640625" bestFit="1" customWidth="1"/>
  </cols>
  <sheetData>
    <row r="1" spans="1:47" ht="24" x14ac:dyDescent="0.3">
      <c r="C1" s="125" t="s">
        <v>178</v>
      </c>
      <c r="D1" s="125"/>
      <c r="E1" s="125"/>
      <c r="F1" s="125"/>
      <c r="G1" s="125"/>
    </row>
    <row r="2" spans="1:47" ht="16" x14ac:dyDescent="0.2">
      <c r="C2" s="126" t="s">
        <v>179</v>
      </c>
      <c r="D2" s="126"/>
      <c r="E2" s="126"/>
      <c r="F2" s="126"/>
      <c r="G2" s="126"/>
    </row>
    <row r="4" spans="1:47" ht="15" customHeight="1" thickBot="1" x14ac:dyDescent="0.25"/>
    <row r="5" spans="1:47" s="28" customFormat="1" ht="61" customHeight="1" thickBot="1" x14ac:dyDescent="0.25">
      <c r="A5" s="123"/>
      <c r="B5" s="123"/>
      <c r="C5" s="123"/>
      <c r="D5" s="123"/>
      <c r="E5" s="124"/>
      <c r="F5" s="114" t="s">
        <v>137</v>
      </c>
      <c r="G5" s="115"/>
      <c r="H5" s="115"/>
      <c r="I5" s="115"/>
      <c r="J5" s="116"/>
      <c r="K5" s="117" t="s">
        <v>138</v>
      </c>
      <c r="L5" s="118"/>
      <c r="M5" s="119"/>
      <c r="N5" s="120" t="s">
        <v>136</v>
      </c>
      <c r="O5" s="121"/>
      <c r="P5" s="122"/>
      <c r="Q5" s="27"/>
      <c r="R5" s="27"/>
      <c r="S5" s="27"/>
      <c r="T5" s="2"/>
      <c r="U5" s="2"/>
      <c r="V5" s="2"/>
      <c r="W5" s="2"/>
      <c r="X5" s="2"/>
      <c r="Y5" s="2"/>
      <c r="Z5" s="2"/>
      <c r="AA5" s="2"/>
      <c r="AB5" s="2"/>
      <c r="AC5" s="2"/>
      <c r="AD5" s="2"/>
      <c r="AE5" s="2"/>
      <c r="AF5" s="2"/>
      <c r="AG5" s="2"/>
      <c r="AH5" s="2"/>
      <c r="AI5" s="2"/>
      <c r="AJ5" s="2"/>
      <c r="AK5" s="2"/>
      <c r="AL5" s="2"/>
      <c r="AM5" s="2"/>
      <c r="AN5" s="2"/>
      <c r="AO5" s="2"/>
      <c r="AP5" s="2"/>
      <c r="AQ5" s="2"/>
      <c r="AR5" s="2"/>
      <c r="AS5" s="2"/>
      <c r="AT5" s="2"/>
      <c r="AU5" s="2"/>
    </row>
    <row r="6" spans="1:47" s="28" customFormat="1" ht="115" x14ac:dyDescent="0.2">
      <c r="A6" s="2" t="s">
        <v>51</v>
      </c>
      <c r="B6" s="27" t="s">
        <v>52</v>
      </c>
      <c r="C6" s="25" t="s">
        <v>88</v>
      </c>
      <c r="D6" s="25" t="s">
        <v>131</v>
      </c>
      <c r="E6" s="26" t="s">
        <v>19</v>
      </c>
      <c r="F6" s="59" t="s">
        <v>89</v>
      </c>
      <c r="G6" s="60" t="s">
        <v>99</v>
      </c>
      <c r="H6" s="60" t="s">
        <v>100</v>
      </c>
      <c r="I6" s="60" t="s">
        <v>101</v>
      </c>
      <c r="J6" s="60" t="s">
        <v>102</v>
      </c>
      <c r="K6" s="65" t="s">
        <v>90</v>
      </c>
      <c r="L6" s="64" t="s">
        <v>91</v>
      </c>
      <c r="M6" s="64" t="s">
        <v>92</v>
      </c>
      <c r="N6" s="57" t="s">
        <v>133</v>
      </c>
      <c r="O6" s="57" t="s">
        <v>134</v>
      </c>
      <c r="P6" s="57" t="s">
        <v>135</v>
      </c>
      <c r="Q6" s="58" t="s">
        <v>94</v>
      </c>
      <c r="R6" s="58" t="s">
        <v>95</v>
      </c>
      <c r="S6" s="86" t="s">
        <v>93</v>
      </c>
      <c r="T6" s="27" t="s">
        <v>103</v>
      </c>
    </row>
    <row r="7" spans="1:47" ht="48" x14ac:dyDescent="0.2">
      <c r="A7">
        <v>2019</v>
      </c>
      <c r="B7" s="56"/>
      <c r="C7" t="s">
        <v>132</v>
      </c>
      <c r="D7" t="s">
        <v>171</v>
      </c>
      <c r="E7" t="s">
        <v>172</v>
      </c>
      <c r="F7">
        <v>4</v>
      </c>
      <c r="G7">
        <v>0</v>
      </c>
      <c r="H7">
        <v>0</v>
      </c>
      <c r="I7">
        <v>0</v>
      </c>
      <c r="J7">
        <v>0</v>
      </c>
      <c r="K7">
        <v>0</v>
      </c>
      <c r="L7">
        <v>0</v>
      </c>
      <c r="M7">
        <v>0</v>
      </c>
      <c r="N7">
        <v>0</v>
      </c>
      <c r="O7">
        <v>0</v>
      </c>
      <c r="P7">
        <v>0</v>
      </c>
      <c r="Q7">
        <v>4</v>
      </c>
      <c r="R7">
        <v>0</v>
      </c>
      <c r="S7" s="42" t="s">
        <v>173</v>
      </c>
      <c r="T7" s="56"/>
    </row>
    <row r="8" spans="1:47" x14ac:dyDescent="0.2">
      <c r="B8" s="56"/>
      <c r="C8" t="s">
        <v>174</v>
      </c>
      <c r="E8" t="s">
        <v>175</v>
      </c>
      <c r="N8">
        <v>0</v>
      </c>
      <c r="O8">
        <v>0</v>
      </c>
      <c r="P8">
        <v>0</v>
      </c>
      <c r="S8" t="s">
        <v>73</v>
      </c>
      <c r="T8" s="56"/>
    </row>
    <row r="9" spans="1:47" x14ac:dyDescent="0.2">
      <c r="A9" t="s">
        <v>79</v>
      </c>
      <c r="E9">
        <f>SUBTOTAL(103,GKVI[Naam vereniging])</f>
        <v>2</v>
      </c>
      <c r="F9">
        <f>SUBTOTAL(109,GKVI[Korps klassiek senioren])</f>
        <v>4</v>
      </c>
      <c r="G9">
        <f>SUBTOTAL(109,GKVI[Korps 1 klassiek junioren])</f>
        <v>0</v>
      </c>
      <c r="H9">
        <f>SUBTOTAL(109,GKVI[Korps 2 klassiek junioren])</f>
        <v>0</v>
      </c>
      <c r="I9">
        <f>SUBTOTAL(109,GKVI[Korps 1 klassiek aspiranten])</f>
        <v>0</v>
      </c>
      <c r="J9">
        <f>SUBTOTAL(109,GKVI[Korps 2 klassiek aspiranten])</f>
        <v>0</v>
      </c>
      <c r="K9">
        <f>SUBTOTAL(109,GKVI[Korps acrob. senioren])</f>
        <v>0</v>
      </c>
      <c r="L9">
        <f>SUBTOTAL(109,GKVI[Korps acrob. junioren])</f>
        <v>0</v>
      </c>
      <c r="M9">
        <f>SUBTOTAL(109,GKVI[Korps acrob. aspiranten])</f>
        <v>0</v>
      </c>
      <c r="N9">
        <f>SUBTOTAL(109,GKVI[Acrob. senioren indiv.])</f>
        <v>0</v>
      </c>
      <c r="O9">
        <f>SUBTOTAL(109,GKVI[Acrob. junioren indiv.])</f>
        <v>0</v>
      </c>
      <c r="P9">
        <f>SUBTOTAL(109,GKVI[Acrob. aspiranten indiv.])</f>
        <v>0</v>
      </c>
      <c r="Q9">
        <f>SUBTOTAL(109,GKVI[Aantal deelnemers])</f>
        <v>4</v>
      </c>
    </row>
  </sheetData>
  <mergeCells count="6">
    <mergeCell ref="F5:J5"/>
    <mergeCell ref="K5:M5"/>
    <mergeCell ref="N5:P5"/>
    <mergeCell ref="A5:E5"/>
    <mergeCell ref="C1:G1"/>
    <mergeCell ref="C2:G2"/>
  </mergeCells>
  <phoneticPr fontId="2" type="noConversion"/>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C9992-0072-43F1-83E6-036A14549315}">
  <dimension ref="A1:K7"/>
  <sheetViews>
    <sheetView topLeftCell="B1" zoomScale="110" zoomScaleNormal="110" workbookViewId="0">
      <selection activeCell="C1" sqref="C1:G2"/>
    </sheetView>
  </sheetViews>
  <sheetFormatPr baseColWidth="10" defaultColWidth="8.83203125" defaultRowHeight="15" x14ac:dyDescent="0.2"/>
  <cols>
    <col min="1" max="1" width="8.33203125" bestFit="1" customWidth="1"/>
    <col min="2" max="2" width="19.6640625" bestFit="1" customWidth="1"/>
    <col min="3" max="3" width="23.83203125" bestFit="1" customWidth="1"/>
    <col min="4" max="4" width="13.1640625" style="1" bestFit="1" customWidth="1"/>
    <col min="5" max="5" width="19.1640625" style="1" bestFit="1" customWidth="1"/>
    <col min="6" max="6" width="13" style="1" bestFit="1" customWidth="1"/>
    <col min="7" max="7" width="14.6640625" bestFit="1" customWidth="1"/>
    <col min="8" max="8" width="23.6640625" bestFit="1" customWidth="1"/>
    <col min="9" max="9" width="13.33203125" bestFit="1" customWidth="1"/>
    <col min="10" max="11" width="15" bestFit="1" customWidth="1"/>
  </cols>
  <sheetData>
    <row r="1" spans="1:11" ht="24" x14ac:dyDescent="0.3">
      <c r="C1" s="125" t="s">
        <v>176</v>
      </c>
      <c r="D1" s="125"/>
      <c r="E1" s="125"/>
      <c r="F1" s="125"/>
      <c r="G1" s="125"/>
    </row>
    <row r="2" spans="1:11" ht="16" x14ac:dyDescent="0.2">
      <c r="C2" s="126" t="s">
        <v>177</v>
      </c>
      <c r="D2" s="126"/>
      <c r="E2" s="126"/>
      <c r="F2" s="126"/>
      <c r="G2" s="126"/>
    </row>
    <row r="3" spans="1:11" ht="16" x14ac:dyDescent="0.2">
      <c r="C3" s="29"/>
      <c r="D3" s="29"/>
      <c r="E3" s="29"/>
      <c r="F3" s="29"/>
      <c r="G3" s="29"/>
    </row>
    <row r="4" spans="1:11" ht="17" x14ac:dyDescent="0.2">
      <c r="A4" s="30"/>
      <c r="B4" s="30" t="s">
        <v>96</v>
      </c>
      <c r="C4" s="30"/>
      <c r="D4" s="31" t="s">
        <v>126</v>
      </c>
      <c r="E4" s="31" t="s">
        <v>127</v>
      </c>
      <c r="F4" s="31" t="s">
        <v>127</v>
      </c>
      <c r="G4" s="31" t="s">
        <v>127</v>
      </c>
      <c r="H4" s="30"/>
      <c r="I4" s="30"/>
      <c r="J4" s="54"/>
      <c r="K4" s="54"/>
    </row>
    <row r="5" spans="1:11" x14ac:dyDescent="0.2">
      <c r="A5" s="2" t="s">
        <v>97</v>
      </c>
      <c r="B5" s="2" t="s">
        <v>131</v>
      </c>
      <c r="C5" s="2" t="s">
        <v>19</v>
      </c>
      <c r="D5" s="4" t="s">
        <v>38</v>
      </c>
      <c r="E5" s="4" t="s">
        <v>140</v>
      </c>
      <c r="F5" s="4" t="s">
        <v>39</v>
      </c>
      <c r="G5" s="4" t="s">
        <v>40</v>
      </c>
      <c r="H5" s="2" t="s">
        <v>98</v>
      </c>
      <c r="I5" s="2" t="s">
        <v>51</v>
      </c>
      <c r="J5" s="2" t="s">
        <v>52</v>
      </c>
      <c r="K5" s="2" t="s">
        <v>103</v>
      </c>
    </row>
    <row r="6" spans="1:11" x14ac:dyDescent="0.2">
      <c r="A6" t="s">
        <v>139</v>
      </c>
      <c r="B6" t="s">
        <v>161</v>
      </c>
      <c r="C6" t="s">
        <v>162</v>
      </c>
      <c r="D6">
        <v>4</v>
      </c>
      <c r="E6">
        <v>0</v>
      </c>
      <c r="F6">
        <v>0</v>
      </c>
      <c r="G6">
        <v>0</v>
      </c>
      <c r="H6" t="s">
        <v>73</v>
      </c>
      <c r="I6">
        <v>2021</v>
      </c>
      <c r="J6" s="56">
        <v>45993.666701388887</v>
      </c>
      <c r="K6" s="56">
        <v>45993.625034722223</v>
      </c>
    </row>
    <row r="7" spans="1:11" x14ac:dyDescent="0.2">
      <c r="A7" t="s">
        <v>79</v>
      </c>
      <c r="C7">
        <f>SUBTOTAL(103,Bielemantreffen[Naam vereniging])</f>
        <v>1</v>
      </c>
      <c r="D7">
        <f>SUBTOTAL(109,Bielemantreffen[Senioren])</f>
        <v>4</v>
      </c>
      <c r="E7">
        <f>SUBTOTAL(109,Bielemantreffen[Jong Volwassene])</f>
        <v>0</v>
      </c>
      <c r="F7">
        <f>SUBTOTAL(109,Bielemantreffen[Junioren])</f>
        <v>0</v>
      </c>
      <c r="G7">
        <f>SUBTOTAL(109,Bielemantreffen[Aspiranten])</f>
        <v>0</v>
      </c>
      <c r="K7">
        <f>SUBTOTAL(103,Bielemantreffen[Date Updated])</f>
        <v>1</v>
      </c>
    </row>
  </sheetData>
  <mergeCells count="2">
    <mergeCell ref="C1:G1"/>
    <mergeCell ref="C2:G2"/>
  </mergeCells>
  <phoneticPr fontId="2"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5ad308b-2083-401f-bfeb-b2b7430ea54a">
      <UserInfo>
        <DisplayName>schietcommissie</DisplayName>
        <AccountId>29</AccountId>
        <AccountType/>
      </UserInfo>
      <UserInfo>
        <DisplayName>jurycollege</DisplayName>
        <AccountId>28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28E49110E16CA4CAD6807469259A23F" ma:contentTypeVersion="6" ma:contentTypeDescription="Een nieuw document maken." ma:contentTypeScope="" ma:versionID="503606b4f41f0a73a81736a59bde342f">
  <xsd:schema xmlns:xsd="http://www.w3.org/2001/XMLSchema" xmlns:xs="http://www.w3.org/2001/XMLSchema" xmlns:p="http://schemas.microsoft.com/office/2006/metadata/properties" xmlns:ns2="16868e8d-a882-449e-81d4-1ad0b5292899" xmlns:ns3="65ad308b-2083-401f-bfeb-b2b7430ea54a" targetNamespace="http://schemas.microsoft.com/office/2006/metadata/properties" ma:root="true" ma:fieldsID="ed7dc1ef7960956dcd4775d5e4f1f8d4" ns2:_="" ns3:_="">
    <xsd:import namespace="16868e8d-a882-449e-81d4-1ad0b5292899"/>
    <xsd:import namespace="65ad308b-2083-401f-bfeb-b2b7430ea5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868e8d-a882-449e-81d4-1ad0b52928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ad308b-2083-401f-bfeb-b2b7430ea54a"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s q m i d = " 0 2 2 d 2 2 a 6 - b 1 d a - 4 d a 3 - a 0 1 9 - c 5 2 2 1 2 f 9 2 e 0 a "   x m l n s = " h t t p : / / s c h e m a s . m i c r o s o f t . c o m / D a t a M a s h u p " > A A A A A H a y A A B Q S w M E F A A A C A g A S m C H W 2 b R 6 a + l A A A A 9 g A A A B I A A A B D b 2 5 m a W c v U G F j a 2 F n Z S 5 4 b W y F j 0 s O g j A Y h K 9 C u q c P N B H J T 1 m 4 B W N i Y t w 2 t U I j F E O L 5 W 4 u P J J X E K O o O 5 c z 8 0 0 y c 7 / e I B u a O r i o z u r W p I h h i g J l Z H v Q p k x R 7 4 5 h j D I O G y F P o l T B C B u b D F a n q H L u n B D i v c d + h t u u J B G l j O y L f C s r 1 Y h Q G + u E k Q p 9 W o f / L c R h 9 x r D I 8 z m S 8 w W M a Z A J h M K b b 5 A N O 5 9 p j 8 m r P r a 9 Z 3 i p g 7 X O Z B J A n l / 4 A 9 Q S w M E F A A A C A g A S m C H W y w L S u T M r w A A 4 8 E F A B M A A A B G b 3 J t d W x h c y 9 T Z W N 0 a W 9 u M S 5 t 7 L 3 t b t z G k j / 8 3 c C 5 B 0 L 7 Y W V A l q a L L z O z + 2 Q X U n S S W H a S s y s f B 9 j A C E Y S L Y 8 1 L 8 K 8 2 C c J f E F 7 H X t j T 5 O c l 6 7 q q m a R Q / 2 B g y Q f H J F T b H Z X V X d X / V h d t c x v V + P 5 L L q u / m / + / S / P / v J s + W G 0 y O + i V 5 f f R 1 9 F k 3 z 1 L L L / X S w s 2 V f R 1 8 t P p 5 f z 2 / U 0 n 6 2 O v x l P 8 t O v 5 7 O V v V g e H 5 3 9 f Z k v l m e r j / n N T W 7 O X o 9 v F q P F r 2 d f T + b r u + v V f D G 6 z 8 9 + n O W X i / G n / M U 3 + V 2 + G K 3 G + a f R 7 N t 8 Y i + W + f X t h / V q Z f + 6 H 9 s b s 3 y 2 v T H + a P 9 e n X 6 3 v s k X q / X y 7 F v 7 4 2 I 0 i V 5 E L 9 / Y 1 3 8 e P z z k k / H s / u z l b H n 7 w Z J / s h f 5 7 A x 6 k J 3 d L j 9 F N / l y N Z r Z N s 9 e L e x P d 6 P i V z v A g u D U E h w 9 P 4 l + v r R t T M f 2 d X a c R y d H J 9 H X 8 8 l 6 O l v a y 6 y X n E R / n d 3 O 7 + z T x X X a 6 5 l 3 z 0 9 K 1 v z L 0 X f 5 q B h A N M 1 X 0 a d 8 8 W E + v 7 + L Z n a Y o / W R p X 4 z u r G M + t t i P p 2 v 8 g 3 t c c F Q + 9 L N 3 f P J 5 P p 2 N B k t l l + t F u u 8 a r p o e B U 9 z C f z 6 e r X x z w a L 6 P 7 / P P 4 4 2 / j + 7 t 9 u 2 8 W o 9 n y / X w x r b r 7 x l I u j 8 N 9 O o l + / / 3 o c r R a T 6 M t P + y 9 8 h 1 3 o 1 X + x f 5 + d P z 2 5 f n z 6 N v 8 Z j 5 f r P K 7 g t h o i E B D F G u I E g 1 R q i H K N E R 9 D d F A Q z R U M b O n o l L x 3 K i Y b l R c N y q 2 G x X f j Y r x R s V 5 o 2 K 9 U f E e G N 5 f 1 C s 7 J W G 4 T k k Y l l M S h t + U h G E 2 J W E 4 T U k Y N l M S h s e U h G G w x z o N e x X 8 5 d T a o 1 F w m F N p j 0 b B Y 0 6 d P R o F l z l V 9 m g U f N a o M W j 0 W M F n U P A Z F H w G B Z 9 B w W d Q 8 B k U f A Y F n 2 N p q b 7 M 8 8 l s N M 2 j 2 W g 0 j Q p O v 5 y t s u S 0 2 I N F M t C R x T q y R E e W 6 c h S H V l f R z b Q k Q 1 1 Z O W q o q F T y s E o B W G U k j B K U R g l k 4 1 S Z k Y p D a M U h 1 H K A z h 5 X G g m h U f E S c I j 4 s T g E X E y 8 I g 4 A X h E H P c 9 I o 7 1 H h H H d 4 + I Y 7 r P T B 3 L V T x n 1 d + n U n G d V X 2 f S s V 3 V u 1 9 K h X n W Z X 3 q V S 8 1 6 k 7 6 P R d x X t Q 8 R 5 U v A c V 7 0 H F e 1 D x H l S 8 B x X v Y 3 H p r 7 V 1 G C q V s 8 T Z O w y V y l n i b B 6 G S u U s c X Y P Q 6 V y l j j b h / H V d d Y P q / k c n X L b Z b W f o 1 N u u + w M 4 O i U 2 y 4 7 C z g 6 5 b b L z g T O L i R z 4 c s G K j o f z e 7 z x 9 F y F Y 1 X + T R a z f P 7 / J P 9 x 0 G K z u / u K o z o O I g s n U R H k z x / v x p / v C t k m o 9 u P 0 T j 9 9 H P / y J Y v e / s C 0 y 0 + p D P o h / W 0 5 t 8 c f r f 8 / X s 7 n L + e X Z 8 u S 5 A v v n s 9 H L 0 6 / L 4 Z 4 w 5 v X u x a 5 O 4 3 u + e n 8 V Z + j z K J 8 s 8 6 m 1 G + N Z S f B 6 N F n f 5 Z P z x I a + 6 H x V I X 2 C c M l v s M N / + O L v L b X v 5 B A 1 0 N / p 3 0 X / Y o Q 2 q s R 3 Z j l 4 f V V 0 i V F 9 F v Q 3 N t 3 / 9 6 w 8 8 z f 9 n W z L 7 l s 4 3 V M X f V 0 d 1 M j T 8 4 O o 4 4 k g S 6 i U J j i S f d S N J a C V J Y b Q B 7 i B Z A i d L U M k S F L K E A 2 U J r W R p X G H G 9 c K M u x d m 3 E q Y w n A D 7 E H C j D l h x i p h x g p h x v X C D P Q 1 b i V K c E W Z 1 I s y 6 V 6 U S S t R C s M N s A e J M u F E m a h E m S h E m R w k y q S V K G N X l G m 9 K N P u R Z m 2 E q U w 3 A B 7 k C h T T p S p S p S p Q p T p Q a J M W 4 k y c U W Z 1 Y s y 6 1 6 U W S t R C s M N s A e J M u N E m a l E m S l E m R 0 k y q y V K F N X l P 1 6 U f a 7 F 2 W / l S i F 4 Q b Y g 0 T Z 5 0 T Z V 4 m y r x B l / y B R 9 l u J M n N F O a g X 5 a B 7 U Q 5 a i V I Y b o A 9 S J Q D T p Q D l S g H C l E O D h L l o J U o + 6 4 o h / W i H H Y v y m E r U Q r D D b A H i X L I i X K o E u V Q I c r h Q a I c t h L l A G E E P Q V I 0 O t e m E W b L a Q p j D j A I Q w U 9 D h x m p 4 O K u h p s I L e Q R K 1 H W w j 0 i E S q Q b 3 M U 8 g 0 n b I j z T k E I + w U H n 4 R 4 n / q A A g B Q I U 6 n A 7 A K g a 5 6 4 P C g z I P A E I Z F q i Q I 1 h I I I D G R Y I M j o k y G i g I K P A g k I d b g k F I S z I K M A g 8 w R o k G k H B 0 l j D j E J S 5 V F h I w O E j I a T M g c B g q Z d q i Q Q b C Q U e B C 5 g m A I d M O G Z L G H G I S l i o L D h k d O m Q 0 8 J A 5 D B 8 y 7 Q A i g x A i o 4 C I z B N g R K Y d S C S N O c Q k L F U W J z I 6 o M h o k C J z G F R k 2 m F F B o F F R o E W m S e A i 0 w 7 v E g a c 4 h J W K o s Z G R 0 m J H R g E b m M N T I t I O N D M K N j A I 4 M k + A H J l 2 0 J E 0 5 h C T s F R Z 9 M j o 4 C O j w Y / M Y Q C S a Y c g G Q Q h G Q W G Z J 4 A R D L t U C R p z C E m Y a m y Q J L R I U l G A y W Z w 7 A k 0 w 5 M M g h N M g o 4 y T w B n m T a A U r S m E N M w l J l M S W j A 5 W M B l U y h 8 F K p h 2 u Z B C w B A p g C Z 4 A W I J 2 w J I 0 5 h C T c N w C C y 2 B D l o C D b Q E h 0 F L 0 A 5 a M g h b A g W 2 B E + A L U E 7 b E k a c 4 h J W K o s t g Q 6 b A k 0 2 B I c h i 1 B O 2 w J E L Y E m v i i p w g w a o c t S W M O M Q l L l Q 8 y U k Y Z q c K M D s O W o B 2 2 B A h b A g W 2 B E + A L U H L U K P G s U Y E W w I W W w I d t g Q a b A k O w 5 a g Z c Q R w p Z A g S 3 B E 2 B L 0 A 5 b k s Y c Y h K W K o s t g Q 5 b A g 2 2 B I d h S 9 A O W w K E L Y E C W 4 I n w J a g H b Y k j T n E J C x V F l s C H b Y E G m w J D s O W o B 2 2 B A h b A g W 2 B E + A L U E 7 b E k a c 4 h J W K o s t g Q 6 b A k 0 2 B I c h i 1 B O 2 w J E L Y E C m w J n g B b g n b Y k j T m E J O w V F l s C X T Y E m i w J T g M W 4 J 2 2 B I g b A k U 2 B I 8 A b Y E 7 b A l a c w h J m G p s t g S 6 L A l 0 G B L c B i 2 B O 2 w J U D Y E i i w J X g C b A n a Y U v S m E N M w l J l s S X Q Y U u g w Z b g M G w J 2 m F L g L C l W I E t x U + A L c X t s C V p z C E m 4 W M U L L Y U 6 7 C l W I M t x Y d h S 3 E 7 b G k z z q L f m / G 9 H i 9 X p 1 9 b K a 2 O y z + v 8 0 l + u z r + / W c H P n 1 3 4 l w B u o r R V Y K u U n S V o a s + u h q g q y G 6 M j 1 8 a X s T u d e 4 P w Z 3 y C S E G v f J 4 E 4 Z 3 C u D u 2 V w v 6 C H m w b C J t w v w P 0 C z C n A 3 Q L c L c D d A t w t w N 2 y e v V l I 9 p f i s R c p a y f P 6 / R p q b 4 T t z b 6 N H V n 3 r U g R 7 9 U 6 j R V b 0 a N Q W U Y r N R o / M / 1 e i P o k b n l R o V u / g P 1 n a Y R Z 9 G s 2 q b K i 5 2 x 6 o j Z 0 n 6 7 7 y w M j b p B Y P 6 V A B 3 v / + + 3 e C O z m 8 X 8 5 v T a J n P x v O F b X 0 8 u x t / O j 3 a H Q I P d g D k D t R 0 f N u H K 6 c P H 9 e k D 8 W B 9 Y 3 m b 2 l G y 8 f x Y l T k h / R 6 + m r 7 n k / 5 w r 6 o Y K / b v e n 8 k 7 Z 7 J Y s 2 t p Z l 5 G o 0 s W 3 O C n u h S H 8 4 n k U f 8 l X 0 u J i / H + e T s m + T + 3 y a 5 7 P / L K d q S f k 5 v 1 u u F k U v 3 L v 2 L Q + T 0 X I 5 z h / w 3 V E x O m v 7 L W 8 / i D 9 E d / l q N J 4 s M c H y w / x z e e f 7 9 W + 2 2 Y i + 2 L + N 2 r m w Q 8 i n l g 3 0 u d 0 P L v X 3 o 4 9 W Q K t V 7 r + G + 4 U 8 u 3 j I y 7 y e K y s f 8 v j 1 7 Y d x 8 W N 5 8 X p 9 + 2 F l p Z H n i / 3 1 o 1 3 q 5 v N J e e P V Y j 1 e W h P 4 v r z 6 b j S 7 2 1 0 4 z 0 Y f 8 / X 9 X X n 3 r y + m t h + j u 0 W + L C 4 h j 8 i d l 3 + z 4 r + x z T 7 k i 6 O A Q u E p h 1 W K 0 7 + 9 H r 3 d K 5 A r 0 1 K J x 3 f r v N K k w j Y t P I V K 4 z 9 Y T m 2 v h O S Z Y t q w X V O / G N z Y L y A 0 B 1 J z g J q L S X O J 0 F w s N R e j 5 l L S X C Y 0 l 0 j N J a i 5 P m l u I D S X S s 2 l q L k h a a 4 K f x f y g Y p p 0 h x Z U G E Y S R p 9 q c E + b p C K w 0 j y G E g N D n C D V C B G k s h Q a n C I G 6 Q i M Z J M X O Y S h e 7 h J q l Y Q B K L k e c I n i T g z R J J M E a c J w Z P F K C i A U k 0 R p w r B k 8 W o M I B S T h G n C 8 G T x i g 4 g F R P O K c M X j S A B V P L I p H n D Y G z 5 u Y i i c W x S N O H I N n T k z F E 4 v i E a e O w X M n p u K J R f G I k 8 f g 2 R N T 8 c S S e E C c P V 7 8 C I 6 z o C e X 8 L k t e l g N H 9 S j U W Q 4 h o 5 G D u K 4 S R o t i m N l a Y Q w j o + m U e E 4 J p 6 e B M D n I O j p D 3 z 2 h Z 7 4 w e e d C K 8 Q q w i n E K M I n x C b C J c Q k w i P E I s I h x C D C H 8 Q e + i 3 b K Q M Z P R o 8 F g x 6 S R P p E k O 4 h o M u M m E T v J E N F V k W w W v w Y l n r U i T H M Q 1 G P A a n N B J n k i T H M Q 1 G P A a n N B J n o i T X F y D A a / B C R V P K o p H X I M B r 8 E p F U 8 q i k d c g w G v w S k V T y q K R 1 y D A a / B K R V P K o p H X I M B r 8 E p F U 8 q i S c W 1 + A Y r 7 k 0 9 g v H S N E Y I j x F 6 f z F M R s 0 p g F / + 6 f f x v E 3 Z P q N F X + L p N / q 8 D c t + s 0 H x 9 3 S u F S 0 c M Z k V b X X t S n o Y i G E h / f Z b P O v n V X M / U r D p J d t n 3 0 u e r F t U 5 N 9 T h 5 c 0 0 i W y p Z 5 7 S z i w S F C 9 0 M U g i b l H j c N 6 6 i s s 9 f O H h Y c Y n z 0 7 q t O B 7 i L H 1 S O r 2 m A Q 2 U 7 v n b 2 7 + D 4 k q 7 H l z Q c X 9 N P / Z U p / N q x X Y L j S 7 s e X 9 p w f E 0 / e l e G + m v H b g u O L + t 6 f F n D 8 T X 9 / F v 5 H a 8 d m z U 4 v n 7 X 4 + s 3 G 1 / S N M i + s m d f O / Z 6 c H y D r s c n R N z I A 2 z 6 P b K y z 1 8 7 z k p w g M O u B y g E n 8 j 9 b f q l L M H 7 P A 3 H 4 F K f d z x E K X + M 3 O W m g c i V R / T a d V b D Y z S d j 7 G p M Z M 0 T g y I j B k v x Q i X d r 7 r M T a 1 Z p K m 1 k y C r B k v 4 Q a X N L / r M Q o H I u Q u N 7 V o E m T R e O k n u J T / X Y 9 R O B 4 g d 7 m p V Z M g q 8 Z L x s A V L O h 6 j E K w v N z l p p Z N g i w b L z U B V 2 6 h 6 z E K o e N y l 5 t a N w m y b r y D + l y x i K 7 H K A R S y 0 k 3 m 1 o 4 C b J w v G P r X K m L r s f Y 1 M h J m x o 5 K T J y v E P c X K G O r s f Y 1 M 5 J m 9 o 5 K b J z v C P N X J m R j s c o H W e W u 9 z U z k m R n e M d 8 O W K p H Q 9 x q Z 2 T t r U z k k x a F O P 2 n R u 5 0 h H X e U u N 8 4 M j O w c 7 / A n V 6 C m 6 z E 2 t X P S p n Z O i u w c 7 y g k V 1 6 n 6 z E 2 t X P S p n Z O i u w c 7 2 A g V x y o 6 z E 2 t X P S p n Z O i u w c 7 5 g c V 9 q o 6 z E 2 t X P S p n Z O i u w c 7 9 A Y V 5 i p 6 z E 2 t X O y p n Z O i u w c 7 w g V V 1 a q 6 z E 2 t X O y p n Z O h u w c 7 0 A R V x S r 6 z E 2 t X O y p n Z O h u w c 7 3 g N V 9 K r a 8 y / 3 d E a 6 e B J i D V 2 p B f o s / t u q D t j N n B i x q H 5 j 6 + s M b S h u n h 5 z R M V p 2 r i H d E 5 T 2 R p k h 3 N l U i T 1 t E U L 9 v 2 + 5 s f / / 5 m e 4 T n 4 u q n I y V D 2 + U T q b 4 r X q B I B 4 + t o c Q Z D k 0 9 W 0 H D V l C w F R R s h U 7 Y 2 i 6 h R x W L d Y G C S z y 2 h j J X O D T 1 b I 0 1 b N 0 Q h f k a K / g a d 8 L X d i k 1 Y r I K J B x f Q 7 k j H J p 6 v i Y a v i Y K d U 0 U b E 0 6 Y W v L g j o x Z m v K s T W U v M G h q W d r q m F r q m B r q m B r 2 g l b 2 y W V q L 7 H X 6 C w N Y + t o e w J D k 0 9 W z M N W z M F W z M F W 7 N O 2 N o u q 0 M V B n C B I g U 9 t o b S F z g 0 9 W z t a 9 j a V 7 C 1 r 2 B r v x O 2 t k u r U E U f X K D g T I + t o f w B D k 0 9 W w c a t g 4 U b B 0 o 2 D r o h K 3 t 8 h p U Q Q 8 X K B 7 W Y 2 v o A L 9 D U 8 / W o Y a t Q w V b h w q 2 D j t h a 7 v E A l W s x Q U O Q v Y d g t A Z e p d I 4 R L 0 V D 5 B T + M U 9 D R e Q a 8 L 7 k o x H v V C w d z l 3 S 2 V v 6 V z u H Q e l 8 r l U v l c n T h d U o B J v V A w d 1 m v K 1 g L w y V S c F f l e B m N 5 2 U 0 r p f p x P e S o l v q h Y K 5 y z p f w Z o U L p G C u y r / q 3 p h H X c 1 D p j p x A O T 4 m r q h Y K 5 y 7 p g w d o Q L p G C u y o v z G j c M K P x w 0 w n j p g U 0 V M v F M x d 1 h M L 1 m h w i R T c V T l j R u O N G Y 0 7 Z j r x x 6 R Y o n q h Y O 6 y D l m w V o J L p O C u y i c z G q f M a L w y 0 4 l b J k U x 1 Q s F c 5 f 1 y 4 I 1 C 1 w i B X d V r p n R + G Z G 4 5 y Z T r w z K X 6 q X i i Y u 6 x 7 F q w d 4 B I p u K v y 0 I z G R T M a H 8 1 0 4 q R J k V v 1 Q s H c Z b 2 0 Y A 5 / l 0 j B X Z W j Z j S e m t G 4 a q Y T X 0 2 K G a s X C v 7 I w P p q w V z 6 L p H i O 4 P K V w O N r w Y a X w 0 6 8 d W k a L V 6 o W D u s r 5 a M K e 9 S 6 T g r s p X A 4 2 v B h p f D T r x 1 a Q 4 u X q h Y O 7 y X 8 h U n 8 h 0 3 8 h 0 H 8 l U X 8 l U n 8 k 6 8 d W k C L 1 6 o W D u s r 5 a M M e 7 S 6 T g r s p X A 4 2 v B h p f D T r x 1 a T Y w H q h Y O 6 y v l o w 1 7 p L p O C u y l c D j a 8 G G l 8 N O v H V p K j E e q F g 7 r K + W j D n u U u k 4 K 7 K V w O N r w Y a X w 0 6 8 d W k e M h 6 o W D u s r 5 a M P e 4 S 6 T g r s p X A 4 2 v B h p f D T r x 1 a R I z H q h Y O 6 y v l o w B 7 h L p O C u y l c D j a 8 G G l 8 N O v H V p B j Q e q F g 7 r K + W j A X t 0 u k 4 K 7 K V w O N r w Y a X w 0 6 8 d W k 6 N N 6 o W D u s r 5 a M C e 2 S 6 T g r s p X A 4 2 v B h p f D T r x 1 a S 4 1 3 q h 4 M g l 1 l c L 5 q Z 2 i R T B S y p f L d b 4 a r H G V 4 t 1 v p o Y i B i 1 9 C N K L + 1 6 k 0 J 0 y 1 M x T 6 0 D R b w 7 c a 4 A X c X o K k F X K b r K 0 F U f X Q 3 Q 1 R B d l X l q 3 e + A R e Z Z 9 8 s V / h l 3 q M p T 6 6 L Z + G f c K Y N 7 Z X C 3 D O 4 X 4 H 4 B 4 R L u F u B u A W Y U 4 F 4 B 7 h X g X g H u F e B e 0 T y 1 h c b v 0 t T K G t U 0 6 r f K 1 n I 1 n 9 1 H b + e T z 6 P l M p / l f 6 r U H 0 O l i i W q X q W a H i a r E p h e r d s s T 8 / + V K Z / V m V 6 e a V R p q a n 9 q r 0 t e e 7 N N R / L k 1 / E G 1 y k r J z S c Z Q K n S c G D q k f G W C 6 I t d m v G b T d b t W T 5 j 8 o w z i c V 2 d 5 e 3 H 8 Y P q y g v 8 p j P 8 / f 5 7 G 7 7 2 2 X u 5 Y Z m 0 n e x x M A S x z x x z B I n P H H C E q c 8 c c o S Z z x x x h L 3 e e I + S z z g i Q c s 8 Z A n H v I C 6 w l S 6 f H k R i D n p W g E M R p e j k Y Q p O E l a Q R R G l 6 W R h C m 4 a V p B H E a X p 5 G E K j h J W o E k R p e p k Y Q q u G l C o J U g Z c q C F I F Y W 5 K k 5 O X K g h S B V 6 q I E g V e K m C I F X g p Q q C V I G X K g h S B V 6 q I E g V e K m C I F X g p R o L U o 1 x j g n 3 A m U t Q M f 7 0 T l 4 d G A c n a x G R 5 D R W V 2 c v A N 3 A S e + w i m i c D I l n H Y I J + j B q W x w 0 h e c H g U f s M V H U T E / c B o H n P A A p w b A h + j x c X N 8 M B s f Y U Z 9 o S f + 6 B c 4 A v / g S w L K E x S Z w J 4 E p y P A E o 0 w p t 2 i U Z w 0 7 p B G y t H Y L h q N R O N n a M Q H j S e n X 9 X p d 2 D K N / q t j X 4 d o t 8 z K A J P M W O K c t I Y C t K / S q y l G T U d j a y V c 2 d n a X S 8 q 9 j x 4 u X l 8 4 L i c r y 8 n Y z G 0 3 x R X s 2 t 9 Z Q v i k l r T a / C l P o w n 7 + / e 5 g v H p f l / f l 9 l F t 7 C Q o 8 q 7 g 3 z f O y W s g P x S w v a W + t m T e a 3 V n b r G x w u w x M y 5 o q T g 0 T 9 O u n T W k W d H N r 2 E k P T b f 1 U y S C s o v L T Z m U c m F 6 + + r V 9 f P I Q d 3 K W 1 f P o 6 2 n G 6 3 O i g 0 x + j g a L Z y f N 6 Z m 2 e D + u a L U z b 6 2 T v m k Q U + e C 0 + e + 5 0 4 D 3 f i v O 5 d 1 3 6 T 1 + E m r 4 N N 7 p i 4 F f V O y u O Z Z f b 6 d p W v r T 7 t 1 e P 5 j u B u v B j f 5 7 M V / + t q N L 2 Z W / 2 b j s a r R c 7 T F D W G C u V z 3 / 0 / l o v z x 8 g + U 1 T J G U 2 W 0 f H 2 5 / L B t / N F 9 e D q c 7 5 X t 8 W D J c a E R U P r 8 e p h P q 0 c h r v 8 3 w j F 9 7 u H j f g L k F 9 e l d P h J l + u R q N V 0 X 5 0 e n o a F T N x l k + L C j a Y 3 O e k / / O W j 8 x P l I m I 4 v j 7 8 7 3 K 7 i a J 7 Q H 2 j h x a x k E q 7 / t T L e J + H V m u z 7 c L T 3 R s 1 w T 7 l + 3 W Q 7 7 + z b 5 3 O r 8 v M f C N m H Z V W M o V z i 1 y U h 2 N Y r o E w S 4 B a d c r Q L N J s + + 3 G w f b x T n s T R X p j t q N h X a T Y L s J a d e r H r P J j u + 3 m w b b T U m 7 A 6 / d o d B u F m x X 6 k 0 / + B S p u V N 9 v 3 d 7 k 6 Z C u 4 N g u w P h q W H w K W n k p h f W d k l z T M 0 s M d J z Y V V 2 f + b 8 T v E 5 S R N N W B X d n z l P V H x O k p 0 J q 5 K R d M m E l c l I K 4 M J K 4 u R t M W E 1 c V I + g J h f Q F J X y C s L y D p C 9 Q s f Z K + Q F h f Q N I X C O s L S P o C Y X 0 B S V 8 g r C 8 g 6 Q u E 9 Q X E n S S s L y D p C 4 T 1 B S R 9 i c P 6 E u M i X e A X q 9 p w 4 P W 3 t o F R t a W X N f o 2 B m U 0 c Y r 3 M e h n + d z d 9 s X 7 J 0 m 9 O / C K R c G m W p T Y A C 3 c 5 d X E 2 l R d E h s g Z b q 8 s j O Q k K p b 3 k Y J S R Z + B W 3 A 6 2 M y I B R e l b S U S M i r 6 A J p D a M q L 3 0 v p t 3 l p j x j c b 2 t x 1 h a k t t K j e S 5 q s 1 o Z r 2 Z a L 6 2 B l Z k n a y t T X 9 a 2 u w o Q 1 N 5 Z 1 z Y 4 Z a 0 c N p 2 a l f 1 6 z 7 / u F 4 U p l p U V K C c L w q z e l U 6 U U s 7 D k u 9 W H o V O b d s S C m f M s y m j H I p c 4 A 3 H 3 b / J c P K k F F j I U v D j + O q O x m V c z Y I P 4 5 r 1 / R 7 5 P F + 8 J v B L 3 0 8 F f p U k f t J + H F s t / W p W d z v h x / H K t y n k h n 0 g o 8 P 8 E I w o E b u I A 4 / j q f Y g E 7 R Q R Z + H F u J A 2 q y D o b B x 4 d Y 6 4 Z U 6 4 Z h r R t i r R t S r R u G t W 6 I t W 5 I t W 4 Y 1 r o h q f n Y o 2 p n e m G 9 M z 3 i + f S 8 w p a 9 s O q Z H v E Z e p 5 P 1 g t r n + m R U p g 9 z / s y Y Q U 0 p K q k M Z 6 f Z c I 6 a E h 5 R u P X 4 z R h N T S k z q E x n u 9 k w p p o g J T b 9 I p j G g g r o y E 1 0 w x 4 H h O E 9 d G Q 4 m P G q 1 N p I K y S h l T x M r G n k 3 G N T s b U G / d 0 M q 7 R y b h m l H H N G J K a H i Y 1 7 0 + o 5 + r x I C U a m 3 o a m x J Z p t 6 8 S u l b v H l D t l S T e W 8 h u 6 b J / D q 0 n H m t h W t s p z h r W f 9 4 d g h Y Z B / n f J E G j x M O Z 9 6 c z j i j X v + C P h F Q 3 5 v y f c 5 7 a / A C I t + + t y L 0 O b e r w Q v I g t H 3 F o z + Y R r Q J + v J w J t L g 8 N 0 Z E C W m 4 G 3 3 A w O 0 6 I B 2 S E H 3 k w e c K 5 o g x e Q D X T g L Q R D z o f U v 2 B I V q u h t 4 4 M O b C g w Q v I 9 j v 0 l q H h Y c v Q k M z k o T e T h w f N Z O g R J 6 / n O X m 9 g 2 Y y 9 I i z 2 6 M z G X o H z W T o Z e Q F n q v b O 2 g m Q w / P Z D B 0 J g M L i e p f Q C u B e 1 X a g c U y G 7 y A V N w 2 d C Y D C 0 I 2 e A E B E / y S 6 y x 6 q H 8 B q f 0 L Q G c y s L B f g x c c x m F S q R a A z l N g Y T T 9 C 1 g 0 r c H j Z B b G 3 i y M D 5 u F 8 U H r H M R k j i X e H E s O m 2 M J m W N e L W F I C W T m l Q a G l K w 0 X q V f S M k 8 8 E x b I K Y t e H A R Z K S n m d f T j P T U M 3 6 B o E L g w U K Q k Z 5 m X k + J j Q e e j Q f W x t t W 3 v 1 h V A a 4 W n E 8 b K N d 7 / P P 4 4 + / j e / v o o E b 7 F r I b R / s y s f G n k S / / 3 7 0 Q 5 5 P V 9 G 6 B B b L j 9 5 F m M T 9 a D W u w i 4 u t 1 d H X 4 q o 2 L d W 7 L P x / X h 2 v 5 y t p 5 u Y D n v z d L Y 4 P f q y 7 e Z P 5 a m k a L w s 3 v e p i B C Z u X 1 7 n I x u 8 7 e j y T o / r h 2 S b f 5 q V P z 7 D / v P 5 t H F t o 0 3 + T 9 W R a / 2 n T z Z f k G v E M g t 2 l h A j Y U P d p e / H 0 / + 7 3 + r g W E g d V a M y Y n k c L D 0 x U N x c 7 W 0 E l k e B c Y Y D c V R c h y x L 7 H M L / 7 3 / 3 Z o 9 W M r 1 S V a P k 7 G q + I L w P w x s o / n 4 7 u i n V X + 4 E r z u i D a B e j z T L F d + i m f P B B 4 u F C v 8 m n 7 6 q q Z Y s w X v 9 o R j 6 d j e / P 4 6 O T o e c G D 7 0 c f T 3 e h J 1 G B K R f / v x l / L A d f M q a g u C r R a + / n k M C M K L B 6 F p y g w 3 V B / a w Z Q K i H 0 E S l q m 8 u F S M s 8 2 q 7 V M O x 0 N S U 1 x p + F O V a s 4 m O 2 g S O V C F Z 4 7 w S Y R X e s t x y 9 I t q y Y v l b g Q 7 v + v N F d O b y P l + t Y t u 2 t 4 r V 8 G a J 4 F 5 E v Z P n t e 8 0 w m Z 8 t 4 a e B b Y Z / f v P Z c 4 f 3 6 7 m N / Y J c Y q u M P / 7 V P c O O l T H 9 f 0 K a 6 f 9 K n R / r j O 5 r m X 9 r E L q 4 t 2 e t 1 t v 0 X O H + + L k x n l 3 u W 2 9 O M j v R u N Z 3 f h T Q j r i 3 4 b i r X b 0 G Z Z 3 U e c B e d 2 0 m h u x 9 o N Q + 5 E c J B J s y m d b C b R R U h k z s k Z V 2 b u b d 1 E T 9 t N 9 G 0 v N 7 p 4 v 5 j n j / n s J F r l o + n y x G 6 b y 3 x q 2 6 w 2 0 P X 8 X 0 v N + r a e 6 s s X e u h o W f R i c 4 J o 3 9 e v 5 9 O b 8 U z b 2 c K + / P 1 o F 2 B b r Q Y 4 T h q H S e M o a R w k j W O k c Y g 0 j p D G A d I k P t o N j 7 a z d D O g x X Z k z J Z 9 E v 3 X e r 7 K r 1 e / W g b 8 M J / l z / f N F A G 4 I c 6 5 G 7 L H O 5 7 X B c u u 8 1 t r I e 1 d F F N t z v g m c D d j 7 m b C 3 U y 5 m x l 3 s 8 / d H H A 3 h 9 z N i u / e 3 Y P Y X 7 W 2 D P M e m v K + V N D f d 3 H + y 9 v R K r + f L 4 g k g r + j o w g c Q V x H k N Q R p H U E W R 1 B v 4 5 g U E c w r C P A Z 0 d Y i o M U w G / 5 S L P s Z g q X k u h Q t S u U + I G 8 L + x j h k u 0 4 T z w u 2 5 / 6 L f c H 7 J N f 8 v Y G r m / U k C U 2 3 u X p j J o v i + P R a y j z Z G I q g + j 2 d x u L Q 8 j O 7 j Z g 3 U r 5 u + j m / X E C v l m / V A Z w g V F l K 9 u T 6 t W X p V h 5 P k i e i x 3 Y f v n 7 M w + 9 D D P S 8 9 k W l k E f + N + D B t D / X b G U F 9 n D D n D k L s X 6 N 2 g k X H U 1 x l H T T r 1 d j 6 5 L 2 K W F A 5 Q Q b Y I m 0 u D c q l 0 I 6 e 2 q M n J 9 k j C D l r B u E u H f v 9 h j r T v p H E O E u f 6 8 E 4 N 7 6 5 I D o n k c s h O R c B J 2 D 5 0 u m u / u D / + 5 P 6 y f Y P / y / 4 d z m + c 3 a 0 z J u t W Q M F w J v i D n 5 z F T a 6 B c y O I A N B J t D W V n U X O s n W 9 4 n 7 e h B d y v 3 / Y h B t y v z 1 s w w / R j + w y a u + / m a 9 G 9 v Z m S S 7 D H 8 v j L i W q Z C d a M T v d s N X o u D x n l J Z B i 8 / J g i p O + v J F V k P s q O y k O Z s / 2 l c 8 j L c w 3 c v Z b 1 a B 7 O W L l 5 f 7 6 z L 8 t u S m 3 V O j v z / a 6 / x u P 5 0 3 J 4 y w O j B n j M j x p N A p I 0 L K n j M i N O i k k f g b e L / V n z Y i D / x k F 8 E y E H S 7 2 2 2 P B R Z j m e a 3 V i O K C b o d 0 n 8 6 z s V k q 8 2 V k c q b K y o z Y C i b A X X L e W U H 1 M x D l a H y n Z V 6 + Y L V r 4 / l L r D v n + P e v L G z c f n e C r v q 4 h t L W 2 u t D D f e r L w M v Z y t s u S 0 a G x j O 5 D 1 m v z O r N 5 h C v A p 2 J W 9 j o Z r h 1 / 1 A 1 T O H h C g Q j s C o Z P 3 B 6 5 B b r f g 6 f y 9 g 9 C p t g X a d l A 3 h Z H h H Y M Q X c u K 4 e 0 m g l 6 E Z C 0 O Q d h c A s T M V s N T c x s P T 8 l u Q 4 R U 2 J Q I V W C L I p S q D Y u d w / q V 2 H l 8 u y J 9 m y + L 8 y L F W h s t x h / R 9 x v 7 w 3 H N m l U u O n j P + 7 G w e E 8 v 8 + V t t T H a V z 1 7 N p 7 Z t / H v + / e / P P v L s + W H k d 3 3 o l e X 5 / b 1 k 3 x V U l 8 s 7 O b 8 V f T 1 8 t P p 5 f x 2 P S 2 O o 3 4 z L j G I W W m Y H B + d / X 1 p x 3 m 2 + p j f 3 O T m 7 P X 4 Z j F a / H r 2 9 W S + v r t e z R e j + / z s x 1 l + u R h / y l 9 8 Y 3 f W o q p 0 b v n 8 b V 4 4 V s v 8 e i v h + 7 G 9 Y a f C 9 k b R t + v V 6 X f r m 3 y x W i / P v r U / L q x g X k Q v 3 9 j X f x 4 / P N h l w R o E L 2 d W S y z 5 p 9 I m O I M e Z G e 3 y 0 + V W O z a M T v b m v b F n 5 f n B c G p J S g + Y P 2 8 c 8 + L n E W F g 7 7 Z l e x l 1 k t O o r / O b u c F E 4 v r t N c z 7 0 q x V V v J q B i A 3 T 9 X h X 9 g B V 2 e z / i U j 9 Z 7 E f 5 t M Z 9 a h 3 9 D e 1 w w 1 L 5 0 c / d 8 M r m + H U 2 s / f 7 V a r H O 3 9 X u U b U 7 V K h P p a Z 4 h 0 T K d x T W k Q P z e w e C a 4 l A Q x R r i B I N U a o h y j R E f Q 3 R Q E M 0 V D G z p 6 J S 8 d y o m G 5 U X D c q t h s V 3 4 2 K 8 U b F e a N i v V H x H h j e c + n B a k g Y r n P p v m p I G H 5 z q b 1 q S B h O c 2 m 8 a k g Y H n M p u + p Y p 2 G v g r + c W r N 5 u O p o F C z m F J p N s 1 V H o + A y p 8 p s F q 0 6 / V P w G T R 6 r O A z K P g M C j 6 D g s + g 4 D M o + A w K P o O C z 7 G 0 V O / w m S I C j H O o O D L G p + L I Y h 1 Z o i P L d G S p j q y v I x v o y I Y 6 s n J V 0 d A p 5 W C U g j B K S R i l K I y S y U Y p M 6 O U h l G K w y j l A Z w 8 2 J S Z t U S c J N g U m b V E n A z Y l J i 1 R B z 3 2 R S Y t U Q c 3 9 m U l / X M 1 L F c x X N W / f l 0 l v V U K r a z i s / n r K y n U n G e V X k + M W W 9 j q p 4 D z p 9 V / E e V L w H F e 9 B x X t Q 8 R 5 U v A c V 7 0 H F + 1 h c + m t t H Y Z K 5 S x x 9 g 5 D p X K W O J u H o V I 5 S 5 z d w 1 C p n C X O 9 m F 8 d Z 3 1 w 2 o + R 6 f c d l n t 5 + i U 2 y 4 7 A z g 6 5 b b L z g K O T r n t s j O B s w v J X P h S l 6 W d z 9 E e Q J Z O o q O J k 6 B 1 V + P l X w S r t 6 y t U h V N + W E 9 v S k + 5 8 / X s 7 v L + e f Z 8 e W 6 A P n m s 9 P L 0 a / L 4 5 8 x 5 v T u x a 5 N 4 n q / e 3 4 W Z + n z q v p K T 1 f X p m E u + m K Y b 1 G y 0 9 1 A d 6 M v y 9 S Y w a Y g j O 2 o W 6 f G o R I r 3 j g 0 R W k Z s 2 9 p W 8 u m + P u q t r Z M u 9 I y r i S h X p L g S P J Z N 5 K E V p I U R h v g D p I l c L I E l S x D 1 T o d m o N k 2 a 4 g p n G F G d c L M + 5 e m H E r Y T a t Y Q N Y m D E n z F g l z F B x U I e m T p i B v r a r v g m u K J N 6 U S b d i z J p J c q m t W N i L M q E E 2 W i E m W o E q l D c 4 A o 2 5 X 6 j F 1 R p v W i T L s X Z d p K l E 0 r t y R Y l C k n y l Q l y l D Z U 4 f m A F G 2 q y u a u K L M 6 k W Z d S / K r J U o h e E G 2 I N E m X G i z F S i D N V Y d W g O E G X L I q a u K P v 1 o u x 3 L 8 p + K 1 E K w w 2 w B 4 m y z 4 m y r x J l q K C r Q 3 O A K N t V T M 1 c U Q 7 q R T n o X p S D V q I U h h t g D x L l g B P l Q C X K U P V Y h + Y A U b Y r z 9 p 3 R T m s F + W w e 1 E O W 4 l S G G 6 A P U i U Q 0 6 U Q 5 U o Q 6 V q H Z o D R N m u F u w A Y Q S 9 e l l a m s 6 F W b T Z Q p r C i A M c w k B B j x O n 6 e m g g l B 1 X J f o A I n a D r Y R 6 R C J V I P 7 m C c Q a T v k R x p y i E d Y q D z 8 o 8 R / V A C Q A g E K d b g d A F S N c 9 c H B Q Z k n g A E M i 1 R o M Y w E M G B D A s E G R 0 S Z D R Q k F F g Q a E O t 4 S C E B Z k F G C Q e Q I 0 y L S D g 6 Q x h 5 i E p c o i Q k Y H C R k N J m Q O A 4 V M O 1 T I I F j I K H A h 8 w T A k G m H D E l j D j E J S 5 U F h 4 w O H T I a e M g c h g + Z d g C R Q Q i R U U B E 5 g k w I t M O J J L G H G I S l i q L E x k d U G Q 0 S J E 5 D C o y 7 b A i g 8 A i o 0 C L z B P A R a Y d X i S N O c Q k L F U W M j I 6 z M h o Q C N z G G p k 2 s F G B u F G R g E c m S d A j k w 7 6 E g a c 4 h J W K o s e m R 0 8 J H R 4 E f m M A D J t E O Q D I K Q j A J D M k 8 A I p l 2 K J I 0 5 h C T s F R Z I M n o k C S j g Z L M Y V i S a Q c m G Y Q m G Q W c Z J 4 A T z L t A C V p z C E m Y a m y m J L R g U p G g y q Z w 2 A l 0 w 5 X M g h Y A g W w B E 8 A L E E 7 Y E k a c 4 h J O G 6 B h Z Z A B y 2 B B l q C w 6 A l a A c t G Y Q t g Q J b g i f A l q A d t i S N O c Q k L F U W W w I d t g Q a b A k O w 5 a g H b Y E C F s C T X z R U w Q Y t c O W p D G H m I S l y g c Z K a O M V G F G h 2 F L 0 A 5 b A o Q t g Q J b g i f A l q B l q F H j W C O C L Q G L L Y E O W w I N t g S H Y U v Q M u I I Y U u g w J b g C b A l a I c t S W M O M Q l L l c W W Q I c t g Q Z b g s O w J W i H L Q H C l k C B L c E T Y E v Q D l u S x h x i E p Y q i y 2 B D l s C D b Y E h 2 F L 0 A 5 b A o Q t g Q J b g i f A l q A d t i S N O c Q k L F U W W w I d t g Q a b A k O w 5 a g H b Y E C F s C B b Y E T 4 A t Q T t s S R p z i E l Y q i y 2 B D p s C T T Y E h y G L U E 7 b A k Q t g Q K b A m e A F u C d t i S N O Y Q k 7 B U W W w J d N g S a L A l O A x b g n b Y E i B s C R T Y E j w B t g T t s C V p z C E m Y a m y 2 B L o s C X Q Y E t w G L Y E 7 b A l Q N h S r M C W 4 i f A l u J 2 2 J I 0 5 h C T 8 D E K F l u K d d h S r M G W 4 s O w p b g d t r Q Z Z 9 H v z f h e j 5 e r 0 6 + t l F b H 5 Z / X + S S / X R 3 / / r M D n 7 4 7 c a 4 A X c X o K k F X K b r K 0 F U f X Q 3 Q 1 R B d m R 6 + t L 2 J 3 G v c H 4 M 7 Z B J C j f t k c K c M 7 p X B 3 T K 4 X 9 D D T Q N h E + 4 X 4 H 4 B 5 h T g b g H u F u B u A e 4 W 4 G 5 Z v f q y E e 0 v R W K u U t b P n 9 d o U 1 N 8 p y o o V u r p n 3 p 0 u B 7 9 U 6 j R V b 0 a N Q W U q q L I 5 d L 3 p x r 9 Q d T o v F K j 2 q S 3 q I g V T n o b U s A y V 9 9 m g 5 P y m + q S 7 4 P c g Z q O b / t w 5 f S B 5 k 4 t D 6 x v N F 9 O f e t X Z N m X u n O 7 N 5 1 / 0 n a v Z N H G 1 v K L L o 2 r 9 M 6 P i / n 7 c T 4 p + z a 5 z 6 d 5 P i t T G 7 8 t K T / n d 8 v V o s z Y 7 t w t s u B O R s v l N g 3 y 7 u 5 o n 7 Z W / C G 6 y 1 e j 8 W S J C Z Y f 5 p / L O 1 V O 5 4 i + 2 L + N 2 r n Y Z I n 1 n t v 9 4 F J / v 8 0 7 6 7 + G + 4 U 8 6 y Q c p 4 9 f b 5 L V l x e v 9 0 l i 9 9 e b P L D l j V f b B K 7 l 1 X e b x K / 0 2 S r J a n n 3 r y + m t h + j u 0 W V z B n y i N x 5 + b d t 9 u p 8 c R R Q K D z l s E p x + r f X o 7 d 7 B X J l W i r x + G 6 d V 5 q 0 r Q Z Z a f y 2 E m R x J S T P F N O G O T W N c W O / g N A c S M 3 h e p m 0 W m Y i N B d L z e F K q b S 0 Z i Y 0 l 0 j N 4 V q d t A 7 n Q G g u l Z r D l X y 9 g t k 9 o b 1 M a o + U Q f f q u E v S 6 E s N k o L V X l F y S R 4 D q U F S J N y r s C 1 J Z C g 1 S A q z e 4 X f J Z m 4 z C U K j U u l + t W P J b E Y e Y 6 Q g s f e L J E E Y 8 R 5 Q s t M e 3 V l J d E Y c a 4 Y U l b Y L 0 Q r N S n O F 0 O K 2 3 q V a 0 X x i H O G l r + m 4 o l F 8 Y j T x u B 5 E 1 P x x K J 4 x I l j 8 M y J q X h i U T z i 1 C F l u W M q n l g U j z h 5 D J 4 9 M R V P L I k H x N n j x Y / g O A t 6 c g m f 2 6 K H 1 f B B P R p F h m P o a O Q g j p u k 0 a I 4 V p Z G C O P 4 a B o V j m P i 6 U k A f A 6 C n v 7 A Z 1 / o i R 9 8 3 o n w C r G K c A o x i v A J s Y l w C T G J 8 A i x i H A I M Y j w B 7 G H f s t G y k B G j w a P F Z N O 8 k S a 5 C C u w a T o f E I n e S K a K r K t g t f g x L N W p E k O 4 h o M e A 1 O 6 C R P p E k O 4 h o M e A 1 O 6 C R P x E k u r s G A 1 + C E i i c V x S O u w Y D X 4 J S K J x X F I 6 7 B g N d g r 0 h 8 K o p H X I M B r 8 F e V f l U F I + 4 B g N e g 7 0 y 9 K k k n l h c g 2 O 8 5 t L Y L x w j R W O I 8 B S l 8 x f H b N C Y B v z t n 3 4 b x 9 + Q 6 T d W / C 2 S f q v D 3 7 T o N x 8 c d 0 v j U t H C G Z N V 1 V 7 X p q C L h R A e 3 m c 7 2 R c W o r G i T H r Z 9 t n n o h f b N j X Z 5 + T B N Y 1 k i V G x T B o 4 y S T H 7 X y I Q t C k 3 O O m Y R 0 x K v d J o w i Z 1 L 7 v v u p 0 g L v 4 Q e X 4 m g Y 4 x K h a K Y 2 n Y 7 I S d z y + p O H 4 m n 7 q j 1 G x V R p Z x i R U 7 n h 8 a c P x N f 3 o H a N a s T T G i s k F 3 f H 4 s o b j a / r 5 N 0 a l b m m 0 E Z P G u u P x 9 Z u N L 2 k a Z B + j S r 0 0 7 o b J w N 3 x + I S I G 3 m A T b 9 H J q j Q M A 1 B Y b K H d z x A I f h E 7 m / T L 2 U J 3 u d p O A a X + r z j I U r 5 Y + Q u N w 1 E T l D Z b C + p C p e 4 v e s x N j V m k s a J A Z E x 4 6 U Y 4 d L O d z 3 G p t Z M 0 t S a S Z A 1 4 y X c 4 J L m d z 1 G 4 U C E 3 O W m F k 2 C L B o v / Q S X 8 r / r M Q r H A + Q u N 7 V q E m T V e M k Y u I I F X Y 9 R C J a X u 9 z U s k m Q Z e O l J u D K L X Q 9 R i F 0 X O 5 y U + s m Q d a N d 1 C f K x b R 9 R i F Q G o 5 6 W Z T C y d B F o 5 3 b J 0 r d d H 1 G J s a O W l T I y d F R o 5 3 i J s r 1 N H 1 G J v a O W l T O y d F d o 5 3 p J k r M 9 L x G K X j z H K X m 9 o 5 K b J z v A O + X J G U r s f Y 1 M 5 J m 9 o 5 K Q Z t 6 l G b z u 0 c 6 a i r 3 O X G m Y G R n e M d / u Q K 1 H Q 9 x q Z 2 T t r U z k m R n e M d h e T K 6 3 Q 9 x q Z 2 T t r U z k m R n e M d D O S K A 3 U 9 x q Z 2 T t r U z k m R n e M d k + N K G 3 U 9 x q Z 2 T t r U z k m R n e M d G u M K M 3 U 9 x q Z 2 T t b U z k m R n e M d o e L K S n U 9 x q Z 2 T t b U z s m Q n e M d K O K K Y n U 9 x q Z 2 T t b U z s m Q n e M d r + F K e n W N + b c 7 W i M d P A m x x o 7 0 A n 1 2 3 w 1 1 Z 8 w G T s w 4 N P / x l T W G N l Q X L 6 9 5 o u J U T b w j O u e J L E 2 y o 7 k S a d I 6 m u J l 2 3 5 / 8 + P f 3 2 y P 8 F x c / X S k Z G i 7 f C L V d 8 U L F O n g s T W U O M O h q W c r a N g K C r a C g q 3 Q C V v b J f S o Y r E u U H C J x 9 Z Q 5 g q H p p 6 t s Y a t G 6 I w X 2 M F X + N O + N o u p U Z M V o G E 4 2 s o d 4 R D U 8 / X R M P X R K G u i Y K t S S d s b V l Q J 8 Z s T T m 2 h p I 3 O D T 1 b E 0 1 b E 0 V b E 0 V b E 0 7 Y W u 7 p B L V 9 / g L F L b m s T W U P c G h q W d r p m F r p m B r p m B r 1 g l b 2 2 V 1 q M I A L l C k o M f W U P o C h 6 a e r X 0 N W / s K t v Y V b O 1 3 w t Z 2 a R W q 6 I M L F J z p s T W U P 8 C h q W f r Q M P W g Y K t A w V b B 5 2 w t V 1 e g y r o 4 Q L F w 3 p s D R 3 g d 2 j q 2 T r U s H W o Y O t Q w d Z h J 2 x t l 1 i g i r W 4 w E H I v k M Q O k P v E i l c g p 7 K J + h p n I K e x i v o d c F d K c a j X i i Y u 7 y 7 p f K 3 d A 6 X z u N S u V w q n 6 s T p 0 s K M K k X C u Y u 6 3 U F a 2 G 4 R A r u q h w v o / G 8 j M b 1 M p 3 4 X l J 0 S 7 1 Q M H d Z 5 y t Y k 8 I l U n B X 5 X 9 V L 6 z j r s Y B M 5 1 4 Y F J c T b 1 Q M H d Z F y x Y G 8 I l U n B X 5 Y U Z j R t m N H 6 Y 6 c Q R k y J 6 6 o W C u c t 6 Y s E a D S 6 R g r s q Z 8 x o v D G j c c d M J / 6 Y F E t U L x T M X d Y h C 9 Z K c I k U 3 F X 5 Z E b j l B m N V 2 Y 6 c c u k K K Z 6 o W D u s n 5 Z s G a B S 6 T g r s o 1 M x r f z G i c M 9 O J d y b F T 9 U L B X O X d c + C t Q N c I g V 3 V R 6 a 0 b h o R u O j m U 6 c N C l y q 1 4 o m L u s l x b M 4 e 8 S K b i r c t S M x l M z G l f N d O K r S T F j 9 U L B H x l Y X y 2 Y S 9 8 l U n x n U P l q o P H V Q O O r Q S e + m h S t V i 8 U z F 3 W V w v m t H e J F N x V + W q g 8 d V A 4 6 t B J 7 6 a F C d X L x T M X f 4 L m e o T m e 4 b m e 4 j m e o r m e o z W S e + m h S h V y 8 U z F 3 W V w v m e H e J F N x V + W q g 8 d V A 4 6 t B J 7 6 a F B t Y L x T M X d Z X C + Z a d 4 k U 3 F X 5 a q D x 1 U D j q 0 E n v p o U l V g v F M x d 1 l c L 5 j x 3 i R T c V f l q o P H V Q O O r Q S e + m h Q P W S 8 U z F 3 W V w v m H n e J F N x V + W q g 8 d V A 4 6 t B J 7 6 a F I l Z L x T M X d Z X C + Y A d 4 k U 3 F X 5 a q D x 1 U D j q 0 E n v p o U A 1 o v F M x d 1 l c L 5 u J 2 i R T c V f l q o P H V Q O O r Q S e + m h R 9 W i 8 U z F 3 W V w v m x H a J F N x V + W q g 8 d V A 4 6 t B J 7 6 a F P d a L x Q c u c T 6 a s H c 1 C 6 R I n h J 5 a v F G l 8 t 1 v h q s c 5 X E w M R o 5 Z + R O m l X W 9 S i G 5 5 K u a p d a C I d y f O F a C r G F 0 l 6 C p F V x m 6 6 q O r A b o a o q s y T 6 3 7 H b D I P O t + u c I / 4 w 5 V e W p d N B v / j D t l c K 8 M 7 p b B / Q L c L y B c w t 0 C 3 C 3 A j A L c K 8 C 9 A t w r w L 0 C 3 C u a p 7 b Q + F 2 a W l m j m k b 9 V t l a r u a z + + j t f P J 5 t F z m s / x P l f p j q F S x R N W r V N P D Z F U C 0 6 t 1 m + X p 2 Z / K 9 M + q T C + v N M r U 9 N R e l b 7 2 f J e G + s + l 6 Q + i T U 5 S d i 7 J G E q F j h N D h 5 S v T B B 9 s U s z f r P J u j 3 L Z 0 y e c S a x 2 O 7 u 8 v b D + G E V 5 U U e 8 3 n + P p / d b X + 7 z L 3 c 0 E z 6 L p Y Y W O K Y J 4 5 Z 4 o Q n T l j i l C d O W e K M J 8 5 Y 4 j 5 P 3 G e J B z z x g C U e 8 s R D X m A 9 Q S o 9 n t w I 5 L w U j S B G w 8 v R C I I 0 v C S N I E r D y 9 I I w j S 8 N I 0 g T s P L 0 w g C N b x E j S B S w 8 v U C E I 1 v F R B k C r w U g V B q i D M T W l y 8 l I F Q a r A S x U E q Q I v V R C k C r x U Q Z A q 8 F I F Q a r A S x U E q Q I v V R C k C r x U Y 0 G q M c 4 x 4 V 6 g r A X o e D 8 6 B 4 8 O j K O T 1 e g I M j q r i 5 N 3 4 C 7 g x F c 4 R R R O p o T T D u E E P T i V D U 7 6 g t O j 4 A O 2 + C g q 5 g d O 4 4 A T H u D U A P g Q P T 5 u j g 9 m 4 y P M q C / 0 x B / 9 A k f g H 3 x J Q H m C I h P Y k + B 0 B F i i E c a 0 W z S K k 8 Y d 0 k g 5 G t t F o 5 F o / A y N + K D x 5 P S r O v 0 O T P l G v 7 X R r 0 P 0 e w Z F 4 C l m T F F O G k N B + l e J t T S j p q O R t X L u 7 C y N j n c V O 1 6 8 v H x e U F y O l 7 e T 0 X i a L 8 q r u b W e 8 k U x a a 3 p V Z h S H + b z 9 3 c P 8 8 X j s r w / v 4 9 y a y 9 B g W c V 9 6 Z 5 X l Y L + a G Y 5 S X t r T X z R r M 7 a 5 u V D W 6 X g W l Z U 8 W p Y Y J + / b Q p z Y J u b g 0 7 6 a H p t n 6 K R F B 2 c b k p k 1 I u T G 9 f v b p + H j m o W 3 n r 6 n m 0 9 X S j 1 V m x I U Y f R 6 O F 8 / P G 1 C w b 3 D 9 X l L r Z 1 9 Y p n z T o y X P h y X O / E + f h T p z X v e v a b / I 6 3 O R 1 s M k d E 7 e i 3 k l 5 P L P M X t + u 8 r X V p 7 1 6 P N 8 R 3 I 0 X 4 / t 8 t u J / X Y 2 m N 3 O r f 9 P R e L X I e Z q i x l C h f O 6 7 / 8 d y c f 4 Y 2 W e K K j m j y T I 6 3 v 5 c P v h 2 v q g e X H 3 O 9 + q 2 e L D E m L B o a D 1 e P c y n l c N w l / 8 b o f h + 9 7 A R f w H y y 6 t y O t z k y 9 V o t C r a j 0 5 P T 6 N i J s 7 y a V H B B p P 7 n P R / 3 v K R + Y k y E V E c f 3 + + V 9 n d J L E 9 w N 6 R Q 8 s 4 S O V 9 f 6 p F 3 K 8 j y / X 5 d u G J j u 2 a Y P + y 3 X r I 1 7 / Z 9 0 7 n 9 y U G v h H T r g p L u c K 5 R U 6 q o 1 F M l y D Y J S D t e g V o N m n 2 / X b j Y L s 4 h 7 2 p I t 1 R u 7 H Q b h J s N y H t e t V j N t n x / X b T Y L s p a X f g t T s U 2 s 2 C 7 U q 9 6 Q e f I j V 3 q u / 3 b m / S V G h 3 E G x 3 I D w 1 D D 4 l j d z 0 w t o u a Y 6 p m S V G e i 6 s y u 7 P n N 8 p P i d p o g m r o v s z 5 4 m K z 0 m y M 2 F V M p I u m b A y G W l l M G F l M Z K 2 m L C 6 G E l f I K w v I O k L h P U F J H 2 B m q V P 0 h c I 6 w t I + g J h f Q F J X y C s L y D p C 4 T 1 B S R 9 g b C + g L i T h P U F J H 2 B s L 6 A p C 9 x W F 9 i X K Q L / G J V G w 6 8 / t Y 2 M K q 2 9 L J G 3 8 a g j C Z O 8 T 4 G / S y f u 9 u + e P 8 k q X c H X r E o 2 F S L E h u g h b u 8 m l i b q k t i A 6 R M l 1 d 2 B h J S d c v b K C H J w q + g D X h 9 T A a E w q u S l h I J e R V d I K 1 h V O W l 7 8 W 0 u 9 y U Z y y u t / U Y S 0 t y W 6 m R P F e 1 G c 2 s N x P N 1 9 b A i q y T t b X p T 0 u b H W V o K u + M C z v c k h Z O 2 0 7 t q n 7 d 5 x / X i 8 J U i 4 o K l P N F Y V a v S i d q a c d h q R d L r y L n l g 0 p 5 V O G 2 Z R R L m U O 8 O b D 7 r 9 k W B k y a i x k a f h x X H U n o 3 L O B u H H c e 2 a f o 8 8 3 g 9 + M / i l j 6 d C n y p y P w k / j u 2 2 P j W L + / 3 w 4 1 i F + 1 Q y g 1 7 w 8 Q F e C A b U y B 3 E 4 c f x F B v Q K T r I w o 9 j K 3 F A T d b B M P j 4 E G v d k G r d M K x 1 Q 6 x 1 Q 6 p 1 w 7 D W D b H W D a n W D c N a N y Q 1 H 3 t U 7 U w v r H e m R z y f n l f Y s h d W P d M j P k P P 8 8 l 6 Y e 0 z P V I K s + d 5 X y a s g I Z U l T T G 8 7 N M W A c N K c 9 o / H q c J q y G h t Q 5 N M b z n U x Y E w 2 Q c p t e c U w D Y W U 0 p G a a A c 9 j g r A + G l J 8 z H h 1 K g 2 E V d K Q K l 4 m 9 n Q y r t H J m H r j n k 7 G N T o Z 1 4 w y r h l D U t P D p O b 9 C f V c P R 6 k R G N T T 2 N T I s v U m 1 c p f Y s 3 b 8 i W a j L v L W T X N J l f h 5 Y z r 7 V w j e 0 U Z y 3 r H 8 8 O A Y v s 4 5 w v 0 u B x w u H M m 9 M Z Z 9 T r X 9 A n A u p 7 U 7 7 P e W 8 N X k D k 2 / d W h D 7 n d j V 4 A V k w + t 6 C 0 T 9 M A / p k P R l 4 c 2 l w m I 4 M y H I z 8 J a b w W F a N C A 7 5 M C b y Q P O F W 3 w A r K B D r y F Y M j 5 k P o X D M l q N f T W k S E H F j R 4 A d l + h 9 4 y N D x s G R q S m T z 0 Z v L w o J k M P e L k 9 T w n r 3 f Q T I Y e c X Z 7 d C Z D 7 6 C Z D L 2 M v M B z d X s H z W T o 4 Z k M h s 5 k Y C F R / Q t o J X C v S j u w W G a D F 5 C K 2 4 b O Z G B B y A Y v I G C C X 3 K d R Q / 1 L y C 1 f w H o T A Y W 9 m v w g s M 4 T C r V A t B 5 C i y M p n 8 B i 6 Y 1 e J z M w t i b h f F h s z A + a J 2 D m M y x x J t j y W F z L C F z z K s l D C m B z L z S w J C S l c a r 9 A s p m Q e e a Q v E t A U P L o K M 9 D T z e p q R n n r G L x B U C D x Y C D L S 0 8 z r K b H x w L P x w N p 4 2 8 q 7 P 4 z K A F c r j o d t t O t 9 / n n 8 8 b f x / V 0 0 c I N d C 7 n t g 1 3 5 2 N i T 6 P f f j 3 7 I 8 + k q W p f A Y v n R u w i T u B + t x l X Y x e X 2 6 u h L E R X 7 1 o p 9 N r 4 f z + 6 X s / V 0 E 9 N h b 5 7 O F q d H X 7 b d / K k 8 l R S N l 8 X 7 P h U R I j O 3 b 4 + T 0 W 3 + d j R Z 5 8 e 1 Q 7 L N X 4 2 K f / 9 h / 9 k 8 u t i 2 8 S b / x 6 r o 1 b 6 T J 9 s v 6 B U C u U U b C 6 i x 8 M H u 8 v f j y f / 9 b z U w D K T O i j E 5 k R w O l r 5 4 K G 6 u l l Y i y 6 P A G K O h O E q O I / Y l l v n F / / 7 f D q 1 + b K W 6 R M v H y X h V f A G Y P 0 b 2 8 X x 8 V 7 S z y h 9 c a V 4 X R L s A f Z 4 p t k s / 5 Z M H A g 8 X 6 l U + b V 9 d N V O M + e J X O + L x d G x v H h + d H D 0 v e P D 9 6 O P p L v Q k K j D l 4 v 8 3 4 4 / l 4 E v G F B R X J X r t / R w S m B E F V s + C E 3 S 4 L q i f N Q M I 9 R C a q F T 1 z a V i h G V e b Z d q O B a a m v J a w 4 + i X G s 2 0 V G b w J E q J G u c V y K s w l u W W 4 5 + U S 1 5 s d y N Y O d 3 v b l i e h M 5 3 6 9 2 0 U 3 b e + U q W P M k M E / C / s n z m n c 6 I V P e W w P P A v v s / r 3 n E u f P b x f z G 7 v E W A V 3 + L 9 9 i h s n f e r j m j 7 F 9 Z M + N d o f 1 9 k 8 9 9 I + d m F 1 0 U 6 v u + 2 3 y P n j f X E y o 9 y 7 3 J Z + f K R 3 o / H s L r w J Y X 3 R b 0 O x d h v a L K v 7 i L P g 3 E 4 a z e 1 Y u 2 H I n Q g O M m k 2 p Z P N J L o I i c w 5 O e P K z L 2 t m + h p u 4 m + 7 e V G F + 8 X 8 / w x n 5 1 E q 3 w 0 X Z 7 Y b X O Z T 2 2 b 1 Q a 6 n v 9 r q V n f 1 l N 9 + U I P H S 2 L X m x O E O 3 7 + v V 8 e j O e a T t b 2 J e / H + 0 C b K v V A M d J 4 z B p H C W N g 6 R x j D Q O k c Y R 0 j h A m s R H u + H R d p Z u B r T Y j o z Z s k + i / 1 r P V / n 1 6 l f L g B / m s / z 5 v p k i A D f E O X d D 9 n j H 8 7 p g 2 X V + a y 2 k v Y t i q s 0 Z 3 w T u Z s z d T L i b K X c z 4 2 7 2 u Z s D 7 u a Q u 1 n x 3 b t 7 E P u r 1 p Z h 3 k N T 3 p c K + v s u z n 9 5 O 1 r l 9 / M F k U T w d 3 Q U g S O I 6 w i S O o K 0 j i C r I + j X E Q z q C I Z 1 B P j s C E t x k A L 4 L R 9 p l t 1 M 4 V I S H a p 2 h R I / k P e F f c x w i T a c B 3 7 X 7 Q / 9 l v t D t u l v G V s j 9 1 c K i H J 7 7 9 J U B s 3 3 5 b G I d b Q 5 E l H 1 Y T S b 2 6 3 l Y W Q H N 3 u w b s X 8 f X S z n l g h 3 6 w f K k O 4 o I j y 1 e 1 p 1 c q r M o w 8 X 0 S P 5 S 5 s / 5 y d 2 Y c e 5 n n p m U w r i + B v 3 I 9 h Y 6 j f z h j q 6 4 w h Z x h y 9 w K 9 G z Q y j v o 6 4 6 h J p 9 7 O J / d F z J L C A S r I F m F z a V A u l W 7 k 1 B Y 1 O d k e S d h B K x h 3 6 d D v P 8 y R 9 p 0 0 z k H i X B / e q e H d F c k h k V w O 2 a k I O A n b h 0 5 3 7 R f 3 x 5 / c X 7 Z v 8 H / Z v 8 P 5 j b O 7 d c Z k 3 Q o o G M 4 E f / C T s 7 j J N X B u B B E A O o m 2 p r K z y F m 2 r l f c z 5 v w Q u 7 3 D 5 t w Q + 6 3 h 2 3 4 I f q R X U b t / T f z 1 c j e 3 i z J Z f h j e d y l R J X s R C t m p x u 2 G h 2 X 5 4 z S M m j x O V l Q x U l f v s h q i B 2 V n T R n 8 0 f 7 i o f x F q Z 7 O f v N K p C 9 f P H y c n 9 d h t + W 3 L R 7 a v T 3 R 3 u d 3 + 2 n 8 + a E E V Y H 5 o w R O Z 4 U O m V E S N l z R o Q G n T Q S f w P v t / r T R u S B n + w i W A a C b n e 7 7 b H A Y i z T / N Z q R D F B t 0 P 6 T 8 e 5 m G y 1 u T J S e X N F Z Q Y M Z T O g b j m v 7 I C a e a g y V L 6 z U i 9 f s P r 1 s d w F 9 v 1 z 3 J s 3 d j Y u 3 1 t h V 1 1 8 Y 2 l r r Z X h x p u V l 6 G X s 1 W W n B a N b W w H s l 6 T 3 5 n V O 0 w B P g W 7 s t f R c O 3 w q 3 6 A y t k D A l R o R y B 0 8 v 7 A N c j t F j y d v 3 c Q O t W 2 Q N s O 6 q Y w M r x j E K J r W T G 8 3 U T Q i 5 C s x S E I m 0 u A m N l q e G p u 4 + E p 2 W 2 I k A q b E q E K b F G E U r V h s X N Y v x I 7 j 2 9 X p G / z Z X F e p F h r o 8 X 4 I / p + Y 3 8 4 r l m z y k U H 7 3 k / F h b v 6 W W + v K 0 2 R v u q Z 8 / G M / s 2 / n 3 / / p d n f 3 m 2 / D C y + 1 7 0 6 v K 1 f f 0 k X 5 X U F w u 7 O X 8 V f b 3 8 d H o 5 v 1 1 P i + O o 3 4 x L D G J W G i b H R 2 d / X 9 p x n q 0 + 5 j c 3 u T l 7 P b 5 Z j B a / n n 0 9 m a / v r l f z x e g + P / t x l l 8 u x p / y F 9 / Y n b W o K p 1 b P n + b F 4 7 V M r / e S v h + b G / Y q b C 9 U f T t e n X 6 3 f o m X 6 z W y 7 N v 7 Y 8 L K 5 g X 0 c s 3 9 v W f x w 8 P d l m w B s H L m d U S S / 6 p t A n O o A f Z 2 e 3 y U y U W u 3 b M z r a m f f H n 5 e u C 4 N Q S F B + w f t 6 5 5 0 X O o s J B 3 + x K 9 j L r J S f R X 2 e 3 8 4 K J x X X a 6 5 l 3 p d i q r W R U D M D u n 6 v C P 7 C C L s 9 n f M p H 6 7 0 I / 7 a Y T 6 3 D v 6 E 9 L h h q X 7 q 5 e z 6 Z X N + O J t Z + / 2 q 1 W O f v a v e o 2 h 0 q 1 K d S U 7 x D I u U 7 C u v I g f m 9 A 8 G 1 R K A h i j V E i Y Y o 1 R B l G q K + h m i g I R q q m N l T U a l 4 b l R M N y q u G x X b j Y r v R s V 4 o + K 8 U b H e q H g P D O + 5 9 G A 1 J A z X u X R f N S Q M v 7 n U X j U k D K e 5 N F 4 1 J A y P u Z R d d a z T s F f B X 0 6 t 2 T x c d T Q K F n M K z a b Z q q N R c J l T Z T a L V p 3 + K f g M G j 1 W 8 B k U f A Y F n 0 H B Z 1 D w G R R 8 B g W f Q c H n W F q q d / h M E Q H G O V Q c G e N T c W S x j i z R k W U 6 s l R H 1 t e R D X R k Q x 1 Z u a p o 6 J R y M E p B G K U k j F I U R s l k o 5 S Z U U r D K M V h l P I A T h 5 s y s x a I k 4 S b I r M W i J O B m x K z F o i j v t s C s x a I o 7 v b M r L e m b q W K 7 i O a v + f D r L e i o V 2 1 n F 5 3 N W 1 l O p O M + q P J + Y s l 5 H V b w H n b 6 r e A 8 q 3 o O K 9 6 D i P a h 4 D y r e g 4 r 3 o O J 9 L C 7 9 t b Y O Q 6 V y l j h 7 h 6 F S O U u c z c N Q q Z w l z u 5 h q F T O E m f 7 M L 6 6 z v p h N Z + j U 2 6 7 r P Z z d M p t l 5 0 B H J 1 y 2 2 V n A U e n 3 H b Z m c D Z h W Q u f K n L 0 s 7 n a A 8 g S y f R 0 c R J 0 L q r 8 f I v g t V b 1 l a p i q b 8 s J 7 e F J / z 5 + v Z 3 e X 8 8 + z 4 c l 2 A f P P Z 6 e X o 1 + X x z x h z e v d i 1 y Z x v d 8 9 P 4 u z 9 H l V f a W n q 2 v T M B d 9 M c y 3 K N n p b q C 7 0 Z d l a s x g U x D G d t S t U + N Q i R V v H J q i t I z Z t 7 S t Z V P 8 f V V b W 6 Z d a R l X k l A v S X A k + a w b S U I r S Q q j D X A H y R I 4 W Y J K l q F q n Q 7 N Q b J s V x D T u M K M 6 4 U Z d y / M u J U w m 9 a w A S z M m B N m r B J m q D i o Q 1 M n z E B f 2 1 X f B F e U S b 0 o k + 5 F m b Q S Z d P a M T E W Z c K J M l G J M l S J 1 K E 5 Q J T t S n 3 G r i j T e l G m 3 Y s y b S X K p p V b E i z K l B N l q h J l q O y p Q 3 O A K N v V F U 1 c U W b 1 o s y 6 F 2 X W S p T C c A P s Q a L M O F F m K l G G a q w 6 N A e I s m U R U 1 e U / X p R 9 r s X Z b + V K I X h B t i D R N n n R N l X i T J U 0 N W h O U C U 7 S q m Z q 4 o B / W i H H Q v y k E r U Q r D D b A H i X L A i X K g E m W o e q x D c 4 A o 2 5 V n 7 b u i H N a L c t i 9 K I e t R C k M N 8 A e J M o h J 8 q h S p S h U r U O z Q G i b F c L d o A w g l 6 9 L C 1 N 5 8 I s 2 m w h T W H E A Q 5 h o K D H i d P 0 d F B B q D q u S 3 S A R G 0 H 2 4 h 0 i E S q w X 3 M E 4 i 0 H f I j D T n E I y x U H v 5 R 4 j 8 q A E i B A I U 6 3 A 4 A q s a 5 6 4 M C A z J P A A K Z l i h Q Y x i I 4 E C G B Y K M D g k y G i j I K L C g U I d b Q k E I C z I K M M g 8 A R p k 2 s F B 0 p h D T M J S Z R E h o 4 O E j A Y T M o e B Q q Y d K m Q Q L G Q U u J B 5 A m D I t E O G p D G H m I S l y o J D R o c O G Q 0 8 Z A 7 D h 0 w 7 g M g g h M g o I C L z B B i R a Q c S S W M O M Q l L l c W J j A 4 o M h q k y B w G F Z l 2 W J F B Y J F R o E X m C e A i 0 w 4 v k s Y c Y h K W K g s Z G R 1 m Z D S g k T k M N T L t Y C O D c C O j A I 7 M E y B H p h 1 0 J I 0 5 x C Q s V R Y 9 M j r 4 y G j w I 3 M Y g G T a I U g G Q U h G g S G Z J w C R T D s U S R p z i E l Y q i y Q Z H R I k t F A S e Y w L M m 0 A 5 M M Q p O M A k 4 y T 4 A n m X a A k j T m E J O w V F l M y e h A J a N B l c x h s J J p h y s Z B C y B A l i C J w C W o B 2 w J I 0 5 x C Q c t 8 B C S 6 C D l k A D L c F h 0 B K 0 g 5 Y M w p Z A g S 3 B E 2 B L 0 A 5 b k s Y c Y h K W K o s t g Q 5 b A g 2 2 B I d h S 9 A O W w K E L Y E m v u g p A o z a Y U v S m E N M w l L l g 4 y U U U a q M K P D s C V o h y 0 B w p Z A g S 3 B E 2 B L 0 D L U q H G s E c G W g M W W Q I c t g Q Z b g s O w J W g Z c Y S w J V B g S / A E 2 B K 0 w 5 a k M Y e Y h K X K Y k u g w 5 Z A g y 3 B Y d g S t M O W A G F L o M C W 4 A m w J W i H L U l j D j E J S 5 X F l k C H L Y E G W 4 L D s C V o h y 0 B w p Z A g S 3 B E 2 B L 0 A 5 b k s Y c Y h K W K o s t g Q 5 b A g 2 2 B I d h S 9 A O W w K E L Y E C W 4 I n w J a g H b Y k j T n E J C x V F l s C H b Y E G m w J D s O W o B 2 2 B A h b A g W 2 B E + A L U E 7 b E k a c 4 h J W K o s t g Q 6 b A k 0 2 B I c h i 1 B O 2 w J E L Y E C m w J n g B b g n b Y k j T m E J O w V F l s C X T Y E m i w J T g M W 4 J 2 2 B I g b C l W Y E v x E 2 B L c T t s S R p z i E n 4 G A W L L c U 6 b C n W Y E v x Y d h S 3 A 5 b 2 o y z 6 P d m f K / H y 9 X p 1 1 Z K q + P y z + t 8 k t + u j n / / 2 Y F P 3 5 0 4 V 4 C u Y n S V o K s U X W X o q o + u B u h q i K 5 M D 1 / a 3 k T u N e 6 P w R 0 y C a H G f T K 4 U w b 3 y u B u G d w v 6 O G m g b A J 9 w t w v w B z C n C 3 A H c L c L c A d w t w t 6 x e f d m I 9 p c i M V c p 6 + f P a 7 S p K b 5 T F R Q r 9 f R P P T p c j / 4 p 1 O i q X o 2 a A k p V U e R y 6 f t T j f 4 g a n R e q V F t 0 l t U x A o n v Q 0 p Y J m r b 7 P B S f l N d c n 3 Q e 5 A T c e 3 f b h y + k B z p 5 Y H 1 j e a L 6 e + 9 S u y 7 E v d u d 2 b z j 9 p u 1 e y a G N r + U W X x l V 6 5 8 f F / P 0 4 n 5 R 9 m 9 z n 0 z y f l a m N 3 5 a U n / O 7 5 W p R Z m x 3 7 h Z Z c C e j 5 X K b B n l 3 d 7 R P W y v + E N 3 l q 9 F 4 s s Q E y w / z z + W d K q d z R F / s 3 0 b t X G y y x H r P 7 X 5 w q b / f 5 p 3 1 X 8 P 9 Q p 5 1 E o 7 T x 6 8 3 y e r L i 9 f 7 J L H 7 6 0 0 e 2 P L G q 2 0 C 1 / L q u 0 3 i V / p s l W S 1 v P v X F 1 P b j 9 H d o k r m D H l E 7 r z 8 2 z Z 7 d b 4 4 C i g U n n J Y p T j 9 2 + v R 2 7 0 C u T I t l X h 8 t 8 4 r T d p W g 6 w 0 f l s J s r g S k m e K a c O c m s a 4 s V 9 A a A 6 k 5 n C 9 T F o t M x G a i 6 X m c K V U W l o z E 5 p L p O Z w r U 5 a h 3 M g N J d K z e F K v l 7 B 7 J 7 Q X i a 1 R 8 q g e 3 X c J W n 0 p Q Z J w W q v K L k k j 4 H U I C k S 7 l X Y l i Q y l B o k h d m 9 w u + S T F z m E o X G p V L 9 6 s e S W I w 8 R 0 j B Y 2 + W S I I x 4 j y h Z a a 9 u r K S a I w 4 V w w p K + w X o p W a F O e L I c V t v c q 1 o n j E O U P L X 1 P x x K J 4 x G l j 8 L y J q X h i U T z i x D F 4 5 s R U P L E o H n H q k L L c M R V P L I p H n D w G z 5 6 Y i i e W x A P i 7 P H i R 3 C c B T 2 5 h M 9 t 0 c N q + K A e j S L D M X Q 0 c h D H T d J o U R w r S y O E c X w 0 j Q r H M f H 0 J A A + B 0 F P f + C z L / T E D z 7 v R H i F W E U 4 h R h F + I T Y R L i E m E R 4 h F h E O I Q Y R P i D 2 E O / Z S N l I K N H g 8 e K S S d 5 I k 1 y E N d g U n Q + o Z M 8 E U 0 V 2 V b B a 3 D i W S v S J A d x D Q a 8 B i d 0 k i f S J A d x D Q a 8 B i d 0 k i f i J B f X Y M B r c E L F k 4 r i E d d g w G t w S s W T i u I R 1 2 D A a 7 B X J D 4 V x S O u w Y D X Y K + q f C q K R 1 y D A a / B X h n 6 V B J P L K 7 B M V 5 z a e w X j p G i M U R 4 i t L 5 i 2 M 2 a E w D / v Z P v 4 3 j b 8 j 0 G y v + F k m / 1 e F v W v S b D 4 6 7 p X G p a O G M y a p q r 2 t T 0 M V C C A / v s 5 3 s C w v R W F E m v W z 7 7 H P R i 2 2 b m u x z 8 u C a R r L E q F g m D Z x k k u N 2 P k Q h a F L u c d O w j h i V + 6 R R h E x q 3 3 d f d T r A X f y g c n x N A x x i V K 2 U x t M x W Y k 7 H l / S c H x N P / X H q N g q j S x j E i p 3 P L 6 0 4 f i a f v S O U a 1 Y G m P F 5 I L u e H x Z w / E 1 / f w b o 1 K 3 N N q I S W P d 8 f j 6 z c a X N A 2 y j 1 G l X h p 3 w 2 T g 7 n h 8 Q s S N P M C m 3 y M T V G i Y h q A w 2 c M 7 H q A Q f C L 3 t + m X s g T v 8 z Q c g 0 t 9 3 v E Q p f w x c p e b B i I n q G y 2 l 1 S F S 9 z e 9 R i b G j N J 4 8 S A y J j x U o x w a e e 7 H m N T a y Z p a s 0 k y J r x E m 5 w S f O 7 H q N w I E L u c l O L J k E W j Z d + g k v 5 3 / U Y h e M B c p e b W j U J s m q 8 Z A x c w Y K u x y g E y 8 t d b m r Z J M i y 8 V I T c O U W u h 6 j E D o u d 7 m p d Z M g 6 8 Y 7 q M 8 V i + h 6 j E I g t Z x 0 s 6 m F k y A L x z u 2 z p W 6 6 H q M T Y 2 c t K m R k y I j x z v E z R X q 6 H q M T e 2 c t K m d k y I 7 x z v S z J U Z 6 X i M 0 n F m u c t N 7 Z w U 2 T n e A V + u S E r X Y 2 x q 5 6 R N 7 Z w U g z b 1 q E 3 n d o 5 0 1 F X u c u P M w M j O 8 Q 5 / c g V q u h 5 j U z s n b W r n p M j O 8 Y 5 C c u V 1 u h 5 j U z s n b W r n p M j O 8 Q 4 G c s W B u h 5 j U z s n b W r n p M j O 8 Y 7 J c a W N u h 5 j U z s n b W r n p M j O 8 Q 6 N c Y W Z u h 5 j U z s n a 2 r n p M j O 8 Y 5 Q c W W l u h 5 j U z s n a 2 r n Z M j O 8 Q 4 U c U W x u h 5 j U z s n a 2 r n Z M j O 8 Y 7 X c C W 9 u s b 8 2 x 2 t k Q 6 e h F h j R 3 q B P r v v h r o z Z g M n Z h y a / / j K G k M b q o u X 1 z x R c a o m 3 h G d 8 0 S W J t n R X I k 0 a R 1 N 8 b J t v 7 / 5 8 e 9 v t k d 4 L q 5 + O l I y t F 0 + k e q 7 4 g W K d P D Y G k q c 4 d D U s x U 0 b A U F W 0 H B V u i E r e 0 S e l S x W B c o u M R j a y h z h U N T z 9 Z Y w 9 Y N U Z i v s Y K v c S d 8 b Z d S I y a r Q M L x N Z Q 7 w q G p 5 2 u i 4 W u i U N d E w d a k E 7 a 2 L K g T Y 7 a m H F t D y R s c m n q 2 p h q 2 p g q 2 p g q 2 p p 2 w t V 1 S i e p 7 / A U K W / P Y G s q e 4 N D U s z X T s D V T s D V T s D X r h K 3 t s j p U Y Q A X K F L Q Y 2 s o f Y F D U 8 / W v o a t f Q V b + w q 2 9 j t h a 7 u 0 C l X 0 w Q U K z v T Y G s o f 4 N D U s 3 W g Y e t A w d a B g q 2 D T t j a L q 9 B F f R w g e J h P b a G D v A 7 N P V s H W r Y O l S w d a h g 6 7 A T t r Z L L F D F W l z g I G T f I Q i d o X e J F C 5 B T + U T 9 D R O Q U / j F f S 6 4 K 4 U 4 1 E v F M x d 3 t 1 S + V s 6 h 0 v n c a l c L p X P 1 Y n T J Q W Y 1 A s F c 5 f 1 u o K 1 M F w i B X d V j p f R e F 5 G 4 3 q Z T n w v K b q l X i i Y u 6 z z F a x J 4 R I p u K v y v 6 o X 1 n F X 4 4 C Z T j w w K a 6 m X i i Y u 6 w L F q w N 4 R I p u K v y w o z G D T M a P 8 x 0 4 o h J E T 3 1 Q s H c Z T 2 x Y I 0 G l 0 j B X Z U z Z j T e m N G 4 Y 6 Y T f 0 y K J a o X C u Y u 6 5 A F a y W 4 R A r u q n w y o 3 H K j M Y r M 5 2 4 Z V I U U 7 1 Q M H d Z v y x Y s 8 A l U n B X 5 Z o Z j W 9 m N M 6 Z 6 c Q 7 k + K n 6 o W C u c u 6 Z 8 H a A S 6 R g r s q D 8 1 o X D S j 8 d F M J 0 6 a F L l V L x T M X d Z L C + b w d 4 k U 3 F U 5 a k b j q R m N q 2 Y 6 8 d W k m L F 6 o e C P D K y v F s y l 7 x I p v j O o f D X Q + G q g 8 d W g E 1 9 N i l a r F w r m L u u r B X P a u 0 Q K 7 q p 8 N d D 4 a q D x 1 a A T X 0 2 K k 6 s X C u Y u / 4 V M 9 Y l M 9 4 1 M 9 5 F M 9 Z V M 9 Z m s E 1 9 N i t C r F w r m L u u r B X O 8 u 0 Q K 7 q p 8 N d D 4 a q D x 1 a A T X 0 2 K D a w X C u Y u 6 6 s F c 6 2 7 R A r u q n w 1 0 P h q o P H V o B N f T Y p K r B c K 5 i 7 r q w V z n r t E C u 6 q f D X Q + G q g 8 d W g E 1 9 N i o e s F w r m L u u r B X O P u 0 Q K 7 q p 8 N d D 4 a q D x 1 a A T X 0 2 K x K w X C u Y u 6 6 s F c 4 C 7 R A r u q n w 1 0 P h q o P H V o B N f T Y o B r R c K 5 i 7 r q w V z c b t E C u 6 q f D X Q + G q g 8 d W g E 1 9 N i j 6 t F w r m L u u r B X N i u 0 Q K 7 q p 8 N d D 4 a q D x 1 a A T X 0 2 K e 6 0 X C o 5 c Y n 2 1 Y G 5 q l 0 g R v K T y 1 W K N r x Z r f L V Y 5 6 u J g Y h R S z + i 9 N K u N y l E t z w V 8 9 Q 6 U M S 7 E + c K 0 F W M r h J 0 l a K r D F 3 1 0 d U A X Q 3 R V Z m n 1 v 0 O W G S e d b 9 c 4 Z 9 x h 6 o 8 t S 6 a j X / G n T K 4 V w Z 3 y + B + A e 4 X E C 7 h b g H u F m B G A e 4 V 4 F 4 B 7 h X g X g H u F c 1 T W 2 j 8 L k 2 t r F F N o 3 6 r b C 1 X 8 9 l 9 9 H Y + + T x a L v N Z / q d K / T F U q l i i 6 l W q 6 W G y K o H p 1 b r N 8 v T s T 2 X 6 Z 1 W m l 1 c a Z W p 6 a q 9 K X 3 u + S 0 P 9 5 9 L 0 B 9 E m J y k 7 l 2 Q M p U L H i a F D y l c m i L 7 Y p R m / 2 W T d n u U z J s 8 4 k 1 h s d 3 d 5 + 2 H 8 s I r y I o / 5 P H + f z + 6 2 v 1 3 m X m 5 o J n 0 X S w w s c c w T x y x x w h M n L H H K E 6 c s c c Y T Z y x x n y f u s 8 Q D n n j A E g 9 5 4 i E v s J 4 g l R 5 P b g R y X o p G E K P h 5 W g E Q R p e k k Y Q p e F l a Q R h G l 6 a R h C n 4 e V p B I E a X q J G E K n h Z W o E o R p e q i B I F X i p g i B V E O a m N D l 5 q Y I g V e C l C o J U g Z c q C F I F X q o g S B V 4 q Y I g V e C l C o J U g Z c q C F I F X q q x I N U Y 5 5 h w L 1 D W A n S 8 H 5 2 D R w f G 0 c l q d A Q Z n d X F y T t w F 3 D i K 5 w i C i d T w m m H c I I e n M o G J 3 3 B 6 V H w A V t 8 F B X z A 6 d x w A k P c G o A f I g e H z f H B 7 P x E W b U F 3 r i j 3 6 B I / A P v i S g P E G R C e x J c D o C L N E I Y 9 o t G s V J 4 w 5 p p B y N 7 a L R S D R + h k Z 8 0 H h y + l W d f g e m f K P f 2 u j X I f o 9 g y L w F D O m K C e N o S D 9 q 8 R a m l H T 0 c h a O X d 2 l k b H u 4 o d L 1 5 e P i 8 o L s f L 2 8 l o P M 0 X 5 d X c W k / 5 o p i 0 1 v Q q T K k P 8 / n 7 u 4 f 5 4 n F Z 3 p / f R 7 m 1 l 6 D A s 4 p 7 0 z w v q 4 X 8 U M z y k v b W m n m j 2 Z 2 1 z c o G t 8 v A t K y p 4 t Q w Q b 9 + 2 p R m Q T e 3 h p 3 0 0 H R b P 0 U i K L u 4 3 J R J K R e m t 6 9 e X T + P H N S t v H X 1 P N p 6 u t H q r N g Q o 4 + j 0 c L 5 e W N q l g 3 u n y t K 3 e x r 6 5 R P G v T k u f D k u d + J 8 3 A n z u v e d e 0 3 e R 1 u 8 j r Y 5 I 6 J W 1 H v p D y e W W a v b 1 f 5 2 u r T X j 2 e 7 w j u x o v x f T 5 b 8 b + u R t O b u d W / 6 W i 8 W u Q 8 T V F j q F A + 9 9 3 / Y 7 k 4 f 4 z s M 0 W V n N F k G R 1 v f y 4 f f D t f V A + u P u d 7 d V s 8 W G J M W D S 0 H q 8 e 5 t P K Y b j L / 4 1 Q f L 9 7 2 I i / A P n l V T k d b v L l a j R a F e 1 H p 6 e n U T E T Z / m 0 q G C D y X 1 O + j 9 v + c j 8 R J m I K I 6 / P 9 + r 7 G 6 S 2 B 5 g 7 8 i h Z R y k 8 r 4 / 1 S L u 1 5 H l + n y 7 8 E T H d k 2 w f 9 l u P e T r 3 + x 7 p / P 7 E g P f i G l X h a V c 4 d w i J 9 X R K K Z L E O w S k H a 9 A j S b N P t + u 3 G w X Z z D 3 l S R 7 q j d W G g 3 C b a b k H a 9 6 j G b 7 P h + u 2 m w 3 Z S 0 O / D a H Q r t Z s F 2 p d 7 0 g 0 + R m j v V 9 3 u 3 N 2 k q t D s I t j s Q n h o G n 5 J G b n p h b Z c 0 x 9 T M E i M 9 F 1 Z l 9 2 f O 7 x S f k z T R h F X R / Z n z R M X n J N m Z s C o Z S Z d M W J m M t D K Y s L I Y S V t M W F 2 M p C 8 Q 1 h e Q 9 A X C + g K S v k D N 0 i f p C 4 T 1 B S R 9 g b C + g K Q v E N Y X k P Q F w v o C k r 5 A W F 9 A 3 E n C + g K S v k B Y X 0 D S l z i s L z E u 0 g V + s a o N B 1 5 / a x s Y V V t 6 W a N v Y 1 B G E 6 d 4 H 4 N + l s / d b V + 8 f 5 L U u w O v W B R s q k W J D d D C X V 5 N r E 3 V J b E B U q b L K z s D C a m 6 5 W 2 U k G T h V 9 A G v D 4 m A 0 L h V U l L i Y S 8 i i 6 Q 1 j C q 8 t L 3 Y t p d b s o z F t f b e o y l J b m t 1 E i e q 9 q M Z t a b i e Z r a 2 B F 1 s n a 2 v S n p c 2 O M j S V d 8 a F H W 5 J C 6 d t p 3 Z V v + 7 z j + t F Y a p F R Q X K + a I w q 1 e l E 7 W 0 4 7 D U i 6 V X k X P L h p T y K c N s y i i X M g d 4 8 2 H 3 X z K s D B k 1 F r I 0 / D i u u p N R O W e D 8 O O 4 d k 2 / R x 7 v B 7 8 Z / N L H U 6 F P F b m f h B / H d l u f m s X 9 f v h x r M J 9 K p l B L / j 4 A C 8 E A 2 r k D u L w 4 3 i K D e g U H W T h x 7 G V O K A m 6 2 A Y f H y I t W 5 I t W 4 Y 1 r o h 1 r o h 1 b p h W O u G W O u G V O u G Y a 0 b k p q P P a p 2 p h f W O 9 M j n k / P K 2 z Z C 6 u e 6 R G f o e f 5 Z L 2 w 9 p k e K Y X Z 8 7 w v E 1 Z A Q 6 p K G u P 5 W S a s g 4 a U Z z R + P U 4 T V k N D 6 h w a 4 / l O J q y J B k i 5 T a 8 4 p o G w M h p S M 8 2 A 5 z F B W B 8 N K T 5 m v D q V B s I q a U g V L x N 7 O h n X 6 G R M v X F P J + M a n Y x r R h n X j C G p 6 W F S 8 / 6 E e q 4 e D 1 K i s a m n s S m R Z e r N q 5 S + x Z s 3 Z E s 1 m f c W s m u a z K 9 D y 5 n X W r j G d o q z l v W P Z 4 e A R f Z x z h d p 8 D j h c O b N 6 Y w z 6 v U v 6 B M B 9 b 0 p 3 + e 8 t w Y v I P L t e y t C n 3 O 7 G r y A L B h 9 b 8 H o H 6 Y B f b K e D L y 5 N D h M R w Z k u R l 4 y 8 3 g M C 0 a k B 1 y 4 M 3 k A e e K N n g B 2 U A H 3 k I w 5 H x I / Q u G Z L U a e u v I k A M L G r y A b L 9 D b x k a H r Y M D c l M H n o z e X j Q T I Y e c f J 6 n p P X O 2 g m Q 4 8 4 u z 0 6 k 6 F 3 0 E y G X k Z e 4 L m 6 v Y N m M v T w T A Z D Z z K w k K j + B b Q S u F e l H V g s s 8 E L S M V t Q 2 c y s C B k g x c Q M M E v u c 6 i h / o X k N q / A H Q m A w v 7 N X j B Y R w m l W o B 6 D w F F k b T v 4 B F 0 x o 8 T m Z h 7 M 3 C + L B Z G B + 0 z k F M 5 l j i z b H k s D m W k D n m 1 R K G l E B m X m l g S M l K 4 1 X 6 h Z T M A 8 + 0 B W L a g g c X Q U Z 6 m n k 9 z U h P P e M X C C o E H i w E G e l p 5 v W U 2 H j g 2 X h g b b x t 5 d 0 f R m W A q x X H w z b a 9 T 7 / P P 7 4 2 / j + L h q 4 w a 6 F 3 P b B r n x s 7 E n 0 + + 9 H P + T 5 d B W t S 2 C x / O h d h E n c j 1 b j K u z i c n t 1 9 K W I i n 1 r x T 4 b 3 4 9 n 9 8 v Z e r q J 6 b A 3 T 2 e L 0 6 M v 2 2 7 + V J 5 K i s b L 4 n 2 f i g i R m d u 3 x 8 n o N n 8 7 m q z z 4 9 o h 2 e a v R s W / / 7 D / b B 5 d b N t 4 k / 9 j V f R q 3 8 m T 7 R f 0 C o H c o o 0 F 1 F j 4 Y H f 5 + / H k / / 6 3 G h g G U m f F m J x I D g d L X z w U N 1 d L K 5 H l U W C M 0 V A c J c c R + x L L / O J / / 2 + H V j + 2 U l 2 i 5 e N k v C q + A M w f I / t 4 P r 4 r 2 l n l D 6 4 0 r w u i X Y A + z x T b p Z / y y Q O B h w v 1 K p + 2 r 6 6 a K c Z 8 8 a s d 8 X g 6 t j e P j 0 6 O n h c 8 + H 7 0 8 X Q X e h I V m H L x / 5 v x x 3 L w J W M K i q s S v f Z + D g n M i A K r Z 8 E J O l w X 1 M + a A Y R 6 C E 1 U q v r m U j H C M q + 2 S z U c C 0 1 N e a 3 h R 1 G u N Z v o q E 3 g S B W S N c 4 r E V b h L c s t R 7 + o l r x Y 7 k a w 8 7 v e X D G 9 i Z z v V 7 v o p u 2 9 c h W s e R K Y J 2 H / 5 H n N O 5 2 Q K e + t g W e B f X b / 3 n O J 8 + e 3 i / m N X W K s g j v 8 3 z 7 F j Z M + 9 X F N n + L 6 S Z 8 a 7 Y / r b J 5 7 a R + 7 s L p o p 9 f d 9 l v k / P G + O J l R 7 l 1 u S z 8 + 0 r v R e H Y X 3 o S w v u i 3 o V i 7 D W 2 W 1 X 3 E W X B u J 4 3 m d q z d M O R O B A e Z N J v S y W Y S X Y R E 5 p y c c W X m 3 t Z N 9 L T d R N / 2 c q O L 9 4 t 5 / p j P T q J V P p o u T + y 2 u c y n t s 1 q A 1 3 P / 7 X U r G / r q b 5 8 o Y e O l k U v N i e I 9 n 3 9 e j 6 9 G c + 0 n S 3 s y 9 + P d g G 2 1 W q A 4 6 R x m D S O k s Z B 0 j h G G o d I 4 w h p H C B N 4 q P d 8 G g 7 S z c D W m x H x m z Z J 9 F / r e e r / H r 1 q 2 X A D / N Z / n z f T B G A G + K c u y F 7 v O N 5 X b D s O r + 1 F t L e R T H V 5 o x v A n c z 5 m 4 m 3 M 2 U u 5 l x N / v c z Q F 3 c 8 j d r P j u 3 T 2 I / V V r y z D v o S n v S w X 9 f R f n v 7 w d r f L 7 + Y J I I v g 7 O o r A E c R 1 B E k d Q V p H k N U R 9 O s I B n U E w z o C f H a E p T h I A f y W j z T L b q Z w K Y k O V b t C i R / I + 8 I + Z r h E G 8 4 D v + v 2 h 3 7 L / S H b 9 L e M r Z H 7 K w V E u b 1 3 a S q D 5 v v y W M Q 6 2 h y J q P o w m s 3 t 1 v I w s o O b P V i 3 Y v 4 + u l l P r J B v 1 g + V I V x Q R P n q 9 r R q 5 V U Z R p 4 v o s d y F 7 Z / z s 7 s Q w / z v P R M p p V F 8 D f u x 7 A x 1 G 9 n D P V 1 x p A z D L l 7 g d 4 N G h l H f Z 1 x 1 K R T b + e T + y J m S e E A F W S L s L k 0 K J d K N 3 J q i 5 q c b I 8 k 7 K A V j L t 0 6 P c f 5 k j 7 T h r n I H G u D + / U 8 O 6 K 5 J B I L o f s V A S c h O 1 D p 7 v 2 i / v j T + 4 v 2 z f 4 v + z f 4 f z G 2 d 0 6 Y 7 J u B R Q M Z 4 I / + M l Z 3 O Q a O D e C C A C d R F t T 2 V n k L F v X K + 7 n T X g h 9 / u H T b g h 9 9 v D N v w Q / c g u o / b + m / l q Z G 9 v l u Q y / L E 8 7 l K i S n a i F b P T D V u N j s t z R m k Z t P i c L K j i p C 9 f Z D X E j s p O m r P 5 o 3 3 F w 3 g L 0 7 2 c / W Y V y F 6 + e H m 5 v y 7 D b 0 t u 2 j 0 1 + v u j v c 7 v 9 t N 5 c 8 I I q w N z x o g c T w q d M i K k 7 D k j Q o N O G o m / g f d b / W k j 8 s B P d h E s A 0 G 3 u 9 3 2 W G A x l m l + a z W i m K D b I f 2 n 4 1 x M t t p c G a m 8 u a I y A 4 a y G V C 3 n F d 2 Q M 0 8 V B k q 3 1 m p l y 9 Y / f p Y 7 g L 7 / j n u z R s 7 G 5 f v r b C r L r 6 x t L X W y n D j z c r L 0 M v Z K k t O i 8 Y 2 t g N Z r 8 n v z O o d p g C f g l 3 Z 6 2 i 4 d v h V P 0 D l 7 A E B K r Q j E D p 5 f + A a 5 H Y L n s 7 f O w i d a l u g b Q d 1 U x g Z 3 j E I 0 b W s G N 5 u I u h F S N b i E I T N J U D M b D U 8 N b f x 8 J T s N k R I h U 2 J U A W 2 K E K p 2 r D Y O a x f i Z 3 H t y v S t / m y O C 9 S r L X R Y v w R f b + x P x z X r F n l o o P 3 v B 8 L i / f 0 M l / e V h u j f d W z Z + O Z f R v / v n 9 / 9 m z 5 Y W R 3 v e j V 5 X 9 / + u H C v n + S r 0 r y i 4 X d n b + K v l 5 + O r 2 c 3 6 6 n x X n U b 8 Y l C D E r L Z P j o 7 O / L + 1 A z 1 Y f 8 5 u b 3 J y 9 H t 8 s R o t f z 7 6 e z N d 3 1 6 v 5 Y n S f n / 0 4 y y 8 X 4 0 / 5 i 2 / s 1 l q U l c 4 t o 7 / N C 8 9 q m V 9 v R X w / t j f s X N j e K D p 3 v T r 9 b n 2 T L 1 b r 5 d m 3 9 s e F l c y L 6 O U b + / r P 4 4 c H u y 5 Y i + D l z K q J J f 9 U G g V n 0 I P s 7 H b 5 q Z K L X T x m Z 1 v b v v j z 8 r / f / n B R 0 J x a m u I j 1 s 8 7 F 7 3 I W 1 Q 4 6 Z u d y V 5 m v e Q k + u v s d l 4 w s r h O e z 3 z r h R d t Z 2 M i j H Y P X R V + A h W 2 O U Z j U / 5 a L 0 X 4 9 8 W 8 6 l 1 + j e 0 x w V P 7 U s 3 d 8 8 n k + v b 0 c T a 8 F + t F u v 8 X e 0 + V b t L h f p U a o t 3 U K R 8 R 2 E h O V C / d y i 4 l g g 0 R L G G K N E Q p R q i T E P U 1 x A N N E R D F T N 7 K i o V z 4 2 K 6 U b F d a N i u 1 H x 3 a g Y b 1 S c N y r W G x X v g e E 9 l y K s h o T h O p f y q 4 a E 4 T e X 3 q u G h O E 0 l 8 q r h o T h M Z e 2 q 4 5 1 G v Y q + M u p N Z u L q 4 5 G w W J O o d l U W 3 U 0 C i 5 z q s x m 0 q r T P w W f Q a P H C j 6 D g s + g 4 D M o + A w K P o O C z 6 D g M y j 4 H E t L 9 Q 6 j K a L A O K e K I 2 P 8 K o 4 s 1 p E l O r J M R 5 b q y P o 6 s o G O b K g j K 1 c V D Z 1 S D k Y p C K O U h F G K w i i Z b J Q y M 0 p p G K U 4 j F I e w M m D T Z t Z S 8 R J g k 2 T W U v E y Y B N i 1 l L x H G f T Y N Z S 8 T x n U 1 7 W c 9 M H c t V P G f V n 0 9 p W U + l Y j u r + H z e y n o q F e d Z l e e T U 9 b r q I r 3 o N N 3 F e 9 B x X t Q 8 R 5 U v A c V 7 0 H F e 1 D x H l S 8 j 8 W l v 9 b W Y a h U z h J n 7 z B U K m e J s 3 k Y K p W z x N k 9 D J X K W e J s H 8 Z X 1 1 k / r O Z z d M p t l 9 V + j k 6 5 7 b I z g K N T b r v s L O D o l N s u O x M 4 u 5 D M h S 9 1 m d r 5 P O 0 B Z O k k O p o 4 S V p 3 d V 7 + R b B 6 y / o q V e G U H 9 b T m + K T / n w 9 u 7 u c f 5 4 d X 6 4 L n G 8 + O 7 0 c / b o 8 / h l j T u 9 e 7 N o k r v e 7 5 2 d x l j 6 v K r D 0 d L V t G u a j L 4 b 5 F i U 8 3 Q 1 0 N / q y V I 0 Z b I r C 2 I 6 6 t W o c K r H q j U N T l J c x + 5 a 2 9 W y K v 6 9 q 6 8 u 0 K y / j S h L q J Q m O J J 9 1 I 0 l o J U l h t A H u I F k C J 0 t Q y T J U s d O h O U i W 7 Y p i G l e Y c b 0 w 4 + 6 F G b c S Z t M 6 N o C F G X P C j F X C D B U I d W j q h B n o a 7 s K n O C K M q k X Z d K 9 K J N W o m x a P y b G o k w 4 U S Y q U Y a q k T o 0 B 4 i y X b n P 2 B V l W i / K t H t R p q 1 E 2 b R 6 S 4 J F m X K i T F W i D J U + d W g O E G W 7 2 q K J K 8 q s X p R Z 9 6 L M W o l S G G 6 A P U i U G S f K T C X K U J 1 V h + Y A U b Y s Z O q K s l 8 v y n 7 3 o u y 3 E q U w 3 A B 7 k C j 7 n C j 7 K l G G i r o 6 N A e I s l 3 V 1 M w V 5 a B e l I P u R T l o J U p h u A H 2 I F E O O F E O V K I M V Z B 1 a A 4 Q Z b s S r X 1 X l M N 6 U Q 6 7 F + W w l S i F 4 Q b Y g 0 Q 5 5 E Q 5 V I k y V K 7 W o T l A l O 3 q w Q 4 Q R t C r l 6 W l 6 V y Y R Z s t p C m M O M A h D B T 0 O H G a n g 4 q C F X I d Y k O k K j t Y B u R D p F I N b i P e Q K R t k N + p C G H e I S F y s M / S v x H B Q A p E K B Q h 9 s B Q N U 4 d 3 1 Q Y E D m C U A g 0 x I F a g w D E R z I s E C Q 0 S F B R g M F G Q U W F O p w S y g I Y U F G A Q a Z J 0 C D T D s 4 S B p z i E l Y q i w i Z H S Q k N F g Q u Y w U M i 0 Q 4 U M g o W M A h c y T w A M m X b I k D T m E J O w V F l w y O j Q I a O B h 8 x h + J B p B x A Z h B A Z B U R k n g A j M u 1 A I m n M I S Z h q b I 4 k d E B R U a D F J n D o C L T D i s y C C w y C r T I P A F c Z N r h R d K Y Q 0 z C U m U h I 6 P D j I w G N D K H o U a m H W x k E G 5 k F M C R e Q L k y L S D j q Q x h 5 i E p c q i R 0 Y H H x k N f m Q O A 5 B M O w T J I A j J K D A k 8 w Q g k m m H I k l j D j E J S 5 U F k o w O S T I a K M k c h i W Z d m C S Q W i S U c B J 5 g n w J N M O U J L G H G I S l i q L K R k d q G Q 0 q J I 5 D F Y y 7 X A l g 4 A l U A B L 8 A T A E r Q D l q Q x h 5 i E 4 x Z Y a A l 0 0 B J o o C U 4 D F q C d t C S Q d g S K L A l e A J s C d p h S 9 K Y Q 0 z C U m W x J d B h S 6 D B l u A w b A n a Y U u A s C X Q x B c 9 R Y B R O 2 x J G n O I S V i q f J C R M s p I F W Z 0 G L Y E 7 b A l Q N g S K L A l e A J s C V q G G j W O N S L Y E r D Y E u i w J d B g S 3 A Y t g Q t I 4 4 Q t g Q K b A m e A F u C d t i S N O Y Q k 7 B U W W w J d N g S a L A l O A x b g n b Y E i B s C R T Y E j w B t g T t s C V p z C E m Y a m y 2 B L o s C X Q Y E t w G L Y E 7 b A l Q N g S K L A l e A J s C d p h S 9 K Y Q 0 z C U m W x J d B h S 6 D B l u A w b A n a Y U u A s C V Q Y E v w B N g S t M O W p D G H m I S l y m J L o M O W Q I M t w W H Y E r T D l g B h S 6 D A l u A J s C V o h y 1 J Y w 4 x C U u V x Z Z A h y 2 B B l u C w 7 A l a I c t A c K W Q I E t w R N g S 9 A O W 5 L G H G I S l i q L L Y E O W w I N t g S H Y U v Q D l s C h C 3 F C m w p f g J s K W 6 H L U l j D j E J H 6 N g s a V Y h y 3 F G m w p P g x b i t t h S 5 t x F v 3 e j O / 1 e L k 6 / d p K a X V c / n m d T / L b 1 f H v P z v w 6 b s T 5 w r Q V Y y u E n S V o q s M X f X R 1 Q B d D d G V 6 e F L 2 5 v I v c b 9 M b h D J i H U u E 8 G d 8 r g X h n c L Y P 7 B T 3 c N B A 2 4 X 4 B 7 h d g T g H u F u B u A e 4 W 4 G 4 B 7 p b V q y 8 b 0 f 5 S J O Y q Z f 3 8 e Y 0 2 N c V 3 q q J i p Z 7 + q U e H 6 9 E / h R p d 1 a t R U 0 C p K o x c L n 1 / q t E f R I 3 O K z W q T X y L C l n h x L c h B S x z 9 W 0 2 O C n H q S 4 B P 8 g d q O n 4 t g 9 X T h 9 o / t T y w P p G 8 + X 0 t 3 5 V l n 2 5 O 7 d 7 0 / k n b f d K F m 1 s L b / w 0 r h K 8 f y 4 m L 8 f 5 5 O y b 5 P 7 f J r n s z K 9 8 d u S 8 n N + t 1 w t y q z t z t 0 i E + 5 k t F x u U y H v 7 o 7 2 q W v F H 6 K 7 f D U a T 5 a Y Y P l h / r m 8 U + V 1 j u i L / d u o n Y t N p l j v u d 0 P L v X 3 2 9 y z / m u 4 X 8 i z T t J x + v j 1 J m F 9 e f F 6 n y h 2 f 7 3 J B V v e e L V N 4 l p e f b d J / k q f r R K t l n f / + m J q + z G 6 W 1 Q J n S G P y J 2 X f 9 t m s M 4 X R w G F w l M O q x S n f 3 s 9 e r t X I F e m p R K P 7 9 Z 5 p U n b i p C V x m + r Q R Z X Q v J M M W 2 Y U 9 c Y N / Y L C M 2 B 1 B y u m U k r Z i Z C c 7 H U H K 6 W S s t r Z k J z i d Q c r t d J a 3 E O h O Z S q T l c z d c r m t 0 T 2 s u k 9 k g p d K + W u y S N v t Q g K V r t F S a X 5 D G Q G i S F w r 0 q 2 5 J E h l K D p D i 7 V / x d k o n L X K L Q u F y q X w F Z E o u R 5 w g p e u z N E k k w R p w n t N S 0 V 1 t W E o 0 R 5 4 o h p Y X 9 Y r R S k + J 8 M a T A r V e 9 V h S P O G d o C W w q n l g U j z h t D J 4 3 M R V P L I p H n D g G z 5 y Y i i c W x S N O H V K a O 6 b i i U X x i J P H 4 N k T U / H E k n h A n D 1 e / A i O s 6 A n l / C 5 L X p Y D R / U o 1 F k O I a O R g 7 i u E k a L Y p j Z W m E M I 6 P p l H h O C a e n g T A 5 y D o 6 Q 9 8 9 o W e + M H n n Q i v E K s I p x C j C J 8 Q m w i X E J M I j x C L C I c Q g w h / E H v o t 2 y k D G T 0 a P B Y M e k k T 6 R J D u I a T A r P J 3 S S J 6 K p I t s q e A 1 O P G t F m u Q g r s G A 1 + C E T v J E m u Q g r s G A 1 + C E T v J E n O T i G g x 4 D U 6 o e F J R P O I a D H g N T q l 4 U l E 8 4 h o M e A 3 2 C s W n o n j E N R j w G u x V l k 9 F 8 Y h r M O A 1 2 C t F n 0 r i i c U 1 O M Z r L o 3 9 w j F S N I Y I T 1 E 6 f 3 H M B o 1 p w N / + 6 b d x / A 2 Z f m P F 3 y L p t z r 8 T Y t + 8 8 F x t z Q u F S 2 c M V l V 7 X V t C r p Y C O H h f b a T f X E h G i v K p J d t n 3 0 u e r F t U 5 N 9 T h 5 c 0 0 i W G B X M p I G T T H L c z o c o B E 3 K P W 4 a 1 h G j k p 8 0 i p B J 7 f v u q 0 4 H u I s f V I 6 v a Y B D j C q W 0 n g 6 J i t x x + N L G o 6 v 6 a f + G B V c p Z F l T E L l j s e X N h x f 0 4 / e M a o X S 2 O s m F z Q H Y 8 v a z i + p p 9 / Y 1 T u l k Y b M W m s O x 5 f v 9 n 4 k q Z B 9 j G q 1 k v j b p g M 3 B 2 P T 4 i 4 k Q f Y 9 H t k g o o N 0 x A U J n t 4 x w M U g k / k / j b 9 U p b g f Z 6 G Y 3 C p z z s e o p Q / R u 5 y 0 0 D k B J X O 9 p K q c I n b u x 5 j U 2 M m a Z w Y E B k z X o o R L u 1 8 1 2 N s a s 0 k T a 2 Z B F k z X s I N L m l + 1 2 M U D k T I X W 5 q 0 S T I o v H S T 3 A p / 7 s e o 3 A 8 Q O 5 y U 6 s m Q V a N l 4 y B K 1 j Q 9 R i F Y H m 5 y 0 0 t m w R Z N l 5 q A q 7 c Q t d j F E L H 5 S 4 3 t W 4 S Z N 1 4 B / W 5 Y h F d j 1 E I p J a T b j a 1 c B J k 4 X j H 1 r l S F 1 2 P s a m R k z Y 1 c l J k 5 H i H u L l C H V 2 P s a m d k z a 1 c 1 J k 5 3 h H m r k y I x 2 P U T r O L H e 5 q Z 2 T I j v H O + D L F U n p e o x N 7 Z y 0 q Z 2 T Y t C m H r X p 3 M 6 R j r r K X W 6 c G R j Z O d 7 h T 6 5 A T d d j b G r n p E 3 t n B T Z O d 5 R S K 6 8 T t d j b G r n p E 3 t n B T Z O d 7 B Q K 4 4 U N d j b G r n p E 3 t n B T Z O d 4 x O a 6 0 U d d j b G r n p E 3 t n B T Z O d 6 h M a 4 w U 9 d j b G r n Z E 3 t n B T Z O d 4 R K q 6 s V N d j b G r n Z E 3 t n A z Z O d 6 B I q 4 o V t d j b G r n Z E 3 t n A z Z O d 7 x G q 6 k V 9 e Y f 7 u j N d L B k x B r 7 E g v 0 G f 3 3 V B 3 x m z g x I x D 8 x 9 f W W N o Q 3 X x 8 p o n K k 7 V x D u i c 5 7 I 0 i Q 7 m i u R J q 2 j K V 6 2 7 f c 3 P / 7 9 z f Y I z 8 X V T 0 d K h r b L J 1 J 9 V 7 x A k Q 4 e W 0 O J M x y a e r a C h q 2 g Y C s o 2 A q d s L V d Q o 8 q F u s C B Z d 4 b A 1 l r n B o 6 t k a a 9 i 6 I Q r z N V b w N e 6 E r + 1 S a s R k F U g 4 v o Z y R z g 0 9 X x N N H x N F O q a K N i a d M L W l g V 1 Y s z W l G N r K H m D Q 1 P P 1 l T D 1 l T B 1 l T B 1 r Q T t r Z L K l F 9 j 7 9 A Y W s e W 0 P Z E x y a e r Z m G r Z m C r Z m C r Z m n b C 1 X V a H K g z g A k U K e m w N p S 9 w a O r Z 2 t e w t a 9 g a 1 / B 1 n 4 n b G 2 X V q G K P r h A w Z k e W 0 P 5 A x y a e r Y O N G w d K N g 6 U L B 1 0 A l b 2 + U 1 q I I e L l A 8 r M f W 0 A F + h 6 a e r U M N W 4 c K t g 4 V b B 1 2 w t Z 2 i Q W q W I s L H I T s O w S h M / Q u k c I l 6 K l 8 g p 7 G K e h p v I J e F 9 y V Y j z q h Y K 5 y 7 t b K n 9 L 5 3 D p P C 6 V y 6 X y u T p x u q Q A k 3 q h Y O 6 y X l e w F o Z L p O C u y v E y G s / L a F w v 0 4 n v J U W 3 1 A s F c 5 d 1 v o I 1 K V w i B X d V / l f 1 w j r u a h w w 0 4 k H J s X V 1 A s F c 5 d 1 w Y K 1 I V w i B X d V X p j R u G F G 4 4 e Z T h w x K a K n X i i Y u 6 w n F q z R 4 B I p u K t y x o z G G z M a d 8 x 0 4 o 9 J s U T 1 Q s H c Z R 2 y Y K 0 E l 0 j B X Z V P Z j R O m d F 4 Z a Y T t 0 y K Y q o X C u Y u 6 5 c F a x a 4 R A r u q l w z o / H N j M Y 5 M 5 1 4 Z 1 L 8 V L 1 Q M H d Z 9 y x Y O 8 A l U n B X 5 a E Z j Y t m N D 6 a 6 c R J k y K 3 6 o W C u c t 6 a c E c / i 6 R g r s q R 8 1 o P D W j c d V M J 7 6 a F D N W L x T 8 k Y H 1 1 Y K 5 9 F 0 i x X c G l a 8 G G l 8 N N L 4 a d O K r S d F q 9 U L B 3 G V 9 t W B O e 5 d I w V 2 V r w Y a X w 0 0 v h p 0 4 q t J c X L 1 Q s H c 5 b + Q q T 6 R 6 b 6 R 6 T 6 S q b 6 S q T 6 T d e K r S R F 6 9 U L B 3 G V 9 t W C O d 5 d I w V 2 V r w Y a X w 0 0 v h p 0 4 q t J s Y H 1 Q s H c Z X 2 1 Y K 5 1 l 0 j B X Z W v B h p f D T S + G n T i q 0 l R i f V C w d x l f b V g z n O X S M F d l a 8 G G l 8 N N L 4 a d O K r S f G Q 9 U L B 3 G V 9 t W D u c Z d I w V 2 V r w Y a X w 0 0 v h p 0 4 q t J k Z j 1 Q s H c Z X 2 1 Y A 5 w l 0 j B X Z W v B h p f D T S + G n T i q 0 k x o P V C w d x l f b V g L m 6 X S M F d l a 8 G G l 8 N N L 4 a d O K r S d G n 9 U L B 3 G V 9 t W B O b J d I w V 2 V r w Y a X w 0 0 v h p 0 4 q t J c a / 1 Q s G R S 6 y v F s x N 7 R I p g p d U v l q s 8 d V i j a 8 W 6 3 w 1 M R A x a u l H l F 7 a 9 S a F 6 J a n Y p 5 a B 4 p 4 d + J c A b q K 0 V W C r l J 0 l a G r P r o a o K s h u i r z 1 L r f A Y v M s + 6 X K / w z 7 l C V p 9 Z F s / H P u F M G 9 8 r g b h n c L 8 D 9 A s I l 3 C 3 A 3 Q L M K M C 9 A t w r w L 0 C 3 C v A v a J 5 a g u N 3 6 W p l T W q a d R v l a 3 l a j 6 7 j 9 7 O J 5 9 H y 2 U + y / 9 U q T + G S h V L V L 1 K N T 1 M V i U w v V q 3 W Z 6 e / a l M / 6 z K 9 P J K o 0 x N T + 1 V 6 W v P d 2 m o / 1 y a / i D a 5 C R l 5 5 K M o V T o O D F 0 S P n K B N E X u z T j N 5 u s 2 7 N 8 x u Q Z Z x K L 7 e 4 u b z + M H 1 Z R X u Q x n + f v 8 9 n d 9 r f L 3 M s N z a T v Y o m B J Y 5 5 4 p g l T n j i h C V O e e K U J c 5 4 4 o w l 7 v P E f Z Z 4 w B M P W O I h T z z k B d Y T p N L j y Y 1 A z k v R C G I 0 v B y N I E j D S 9 I I o j S 8 L I 0 g T M N L 0 w j i N L w 8 j S B Q w 0 v U C C I 1 v E y N I F T D S x U E q Q I v V R C k C s L c l C Y n L 1 U Q p A q 8 V E G Q K v B S B U G q w E s V B K k C L 1 U Q p A q 8 V E G Q K v B S B U G q w E s 1 F q Q a 4 x w T 7 g X K W o C O 9 6 N z 8 O j A O D p Z j Y 4 g o 7 O 6 O H k H 7 g J O f I V T R O F k S j j t E E 7 Q g 1 P Z 4 K Q v O D 0 K P m C L j 6 J i f u A 0 D j j h A U 4 N g A / R 4 + P m + G A 2 P s K M + k J P / N E v c A T + w Z c E l C c o M o E 9 C U 5 H g C U a Y U y 7 R a M 4 a d w h j Z S j s V 0 0 G o n G z 9 C I D x p P T r + q 0 + / A l G / 0 W x v 9 O k S / Z 1 A E n m L G F O W k M R S k f 5 V Y S z N q O h p Z K + f O z t L o e F e x 4 8 X L y + c F x e V 4 e T s Z j a f 5 o r y a W + s p X x S T 1 p p e h S n 1 Y T 5 / f / c w X z w u y / v z + y i 3 9 h I U e F Z x b 5 r n Z b W Q H 4 p Z X t L e W j N v N L u z t l n Z 4 H Y Z m J Y 1 V Z w a J u j X T 5 v S L O j m 1 r C T H p p u 6 6 d I B G U X l 5 s y K e X C 9 P b V q + v n k Y O 6 l b e u n k d b T z d a n R U b Y v R x N F o 4 P 2 9 M z b L B / X N F q Z t 9 b Z 3 y S Y O e P B e e P P c 7 c R 7 u x H n d u 6 7 9 J q / D T V 4 H m 9 w x c S v q n Z T H M 8 v s 9 e 0 q X 1 t 9 2 q v H 8 x 3 B 3 X g x v s 9 n K / 7 X 1 W h 6 M 7 f 6 N x 2 N V 4 u c p y l q D B X K 5 7 7 7 f y w X 5 4 + R f a a o k j O a L K P j 7 c / l g 2 / n i + r B 1 e d 8 r 2 6 L B 0 u M C Y u G 1 u P V w 3 x a O Q x 3 + b 8 R i u 9 3 D x v x F y C / v C q n w 0 2 + X I 1 G q 6 L 9 6 P T 0 N C p m 4 i y f F h V s M L n P S f / n L R + Z n y g T E c X x 9 + d 7 l d 1 N E t s D 7 B 0 5 t I y D V N 7 3 p 1 r E / T q y X J 9 v F 5 7 o 2 K 4 J 9 i / b r Y d 8 / Z t 9 7 3 R + X 2 L g G z H t q r C U K 5 x b 5 K Q 6 G s V 0 C Y J d A t K u V 4 B m k 2 b f b z c O t o t z 2 J s q 0 h 2 1 G w v t J s F 2 E 9 K u V z 1 m k x 3 f b z c N t p u S d g d e u 0 O h 3 S z Y r t S b f v A p U n O n + n 7 v 9 i Z N h X Y H w X Y H w l P D 4 F P S y E 0 v r O 2 S 5 p i a W W K k 5 8 K q 7 P 7 M + Z 3 i c 5 I m m r A q u j 9 z n q j 4 n C Q 7 E 1 Y l I + m S C S u T k V Y G E 1 Y W I 2 m L C a u L k f Q F w v o C k r 5 A W F 9 A 0 h e o W f o k f Y G w v o C k L x D W F 5 D 0 B c L 6 A p K + Q F h f Q N I X C O s L i D t J W F 9 A 0 h c I 6 w t I + h K H 9 S X G R b r A L 1 a 1 4 c D r b 2 0 D o 2 p L L 2 v 0 b Q z K / 7 + 9 b 1 2 O 4 8 j R / e + I e Y c K z o + l 4 l B k J + r S 3 T v h 3 R C t s U c y b c 8 u P X L E 8 S g c T b J E t 0 h 2 a / s i j 0 e h B 9 r n 2 B c 7 W V V 9 S S C B T F R 1 c c 6 u V 3 8 k d h W y K h N A Z g I o 5 I f k 3 i n e x 0 Q / 6 3 Y 3 2 x f v W 5 J 6 d + A V i 4 J N t S j x A b R w l 1 c T a 1 N 1 S X w A K d P l l Z 2 B j F T d 8 j Z K y I r w K + g D v D 5 m I 0 L h V U n L i Y S 8 i i 6 Q R x j V e O l 7 M e 1 + b s o z V r + 3 9 R h r S 3 J b q Z G 0 a 5 6 Z z K w 3 k 8 z X 1 s B K r J O 1 t e l P a 5 s d I T T V V 6 a V H W 5 J K 6 d t p 3 Z N v 2 7 L t + t F Z a o l V Q X K + a I y q 1 e 1 E 7 W 0 4 7 D U i 6 V X k X P L h p z y q c B s K i i X C i f w 5 o f d f y q w M h T U W C j y c H N c d a e g c i 5 G 4 e a 4 d s 1 w Q J o P g 9 8 M f h r i q T C k i j z M w s 2 x 3 T a k Z v F w G G 6 O V X h I J T M a B J u P 8 E I w o k b u K A 0 3 x 1 N s R K f o q A g 3 x 1 b i i J q s o 3 G w + R h r 3 Z h q 3 T i s d W O s d W O q d e O w 1 o 2 x 1 o 2 p 1 o 3 D W j c m N R 8 H V O 3 M I K x 3 Z k A 8 n 4 F X 2 H I Q V j 0 z I D 7 D w P P J B m H t M w N S C n P g e V 8 m r I C G V J U 0 x v O z T F g H D S n P a P x 6 n C a s h o b U O T T G 8 5 1 M W B M N k H K b X n F M A 2 F l N K R m m g H P Y 4 K w P h p S f M x 4 d S o N h F X S k C p e J v V 0 M o 3 o Z E q 9 c U 8 n 0 4 h O p p F R p p E x Z J E e Z p H 3 Z 9 R z 9 X i Q E 4 3 N P Y 3 N i S x z b 1 7 l 9 C 3 e v C F b q i m 8 t 5 B d 0 x R + H V r O v N a G a 2 y n O G t Z 3 7 w 4 J F h k m 3 O + S I v m h M O F N 6 c L z q j X v 2 B I B D T 0 p v y Q 8 9 5 a v I D I d + i t C E P O 7 W r x A r J g D L 0 F Y 3 i Y B g z J e j L y 5 t L o M B 0 Z k e V m 5 C 0 3 o 8 O 0 a E R 2 y J E 3 k 0 e c K 9 r i B W Q D H X k L w Z j z I f U v G J P V a u y t I 2 M u W N D i B W T 7 H X v L 0 P i w Z W h M Z v L Y m 8 n j g 2 Y y D I i T N / C c v M F B M x k G x N k d 0 J k M g 4 N m M g w K 8 g L P 1 R 0 c N J N h g G c y G D q T g Q 2 J 6 l 9 A K 4 F 7 V d q B j W W 2 e A G p u G 3 o T A Y 2 C N n i B S S Y 4 J d c Z 6 O H + h e Q 2 r 8 A d C Y D G / Z r 8 Y L D O E w q 1 Q L Q e Q p s G E 3 / A j a a 1 q I 5 m Y W p N w v T w 2 Z h e t A 6 B y m Z Y 5 k 3 x 7 L D 5 l h G 5 p h X S x h y E j L z S g N D T l Y a r 9 I v 5 G Q e e K Y t E N M W v H A R F K S n h d f T g v T U M 3 6 B R I X A C w t B Q X p a e D 0 l N h 5 4 N h 5 Y G 2 9 b e f f b S Z 3 g a s V x t 8 1 2 v S 1 / m b 7 9 + / T 2 J h m 5 y a 6 V 3 P b J r n x u 7 E n y 4 c P R t 2 X 5 s E r W d W C x / u h d p U n c T l b T J u 3 i + f b X 0 c c q K / a V F f t s e j u d 3 S 5 n 6 4 d N T o e 9 e D p b n B 5 9 3 H b z h / p U U j J d V u 9 7 X 2 W I z N y + v b u f X J e v J v f r 8 j g 6 J P v 4 l 5 P q 3 7 / Z f z Z N F 9 t n f F / + b V X 1 a t / J k + 0 X 9 C Y C u Y 0 2 V q H G y g e 7 K d 9 M 7 / / r P 5 u B 4 U D q r B q T k 8 n h x N I X d 9 X F 1 d J K Z H k U G G M y F k f J c c S + x D K / + u 8 f O 7 T 4 2 G p 1 S Z b v 7 q e r 6 g v A / F 1 i m 5 f T m + o 5 q / L O l e Z l R b R L 0 O e Z Y r v 0 Q 3 l / R 8 L D l X r V r e 2 r m 8 d U Y z 7 / 1 Y 5 4 + j C 1 F 4 + P T o 6 e V D z 4 Z v L 2 d J d 6 k l Q x 5 e r / q + n b e v A 1 Y y q K l 3 X 0 2 r s d E p g R B R Z n w Q k 6 X B f U z 8 g A Q j 2 E N i r V f H N p G G G Z F + 1 S h G O h q S m v N f w o 6 r V m k x 2 1 S R x p U r K m Z S P C J r 1 l u e X o R 9 W S l 8 r d C H Z + 1 5 u X T G 8 S 5 / v V L r t p e 6 1 e B S M t g W k J + 5 b P I u 9 0 U q a 8 t w b a A t t 2 / 9 5 n E u e f X S / m V 3 a J s Q r u 8 H / b i h s n b f V 2 T V t x / a S t J v v j O p t 2 L 2 y z c 6 u L d n r d b L 9 F z t / d V i c z 6 r 3 L f d J 3 7 + j V Z D q 7 C W 9 C W F / 0 2 1 C q 3 Y Y 2 y + o + 4 y w 4 t 7 N W c z v V b h h y J 4 K D z N p N 6 W w z i c 5 D I n N O z r g y c y / r J n r e b a J v e 7 n R x d v F v H x X z k 6 S V T l 5 W J 7 Y b X N Z P t h n N h v o e v 5 P t W Z 9 F a f 6 + J E e O l p W v d i c I N r 3 9 Y v 5 w 9 V 0 p u 1 s Z V 9 + O N o l 2 D a r A c 6 T x m n S O E s a J 0 n j H G m c I o 0 z p H G C N M m P d t O j 7 S z d D G i x H R m z Z Z 8 k / 7 a e r 8 r L 1 a + W A d / O Z + W T / W O q B N w Q 5 9 w N 2 e M d z + u K Z Z f l t b W Q 9 i 6 K a T Z n f B G 4 i y l 3 M e M u 5 t z F g r s 4 5 C 6 O u I t j 7 m L D d + / q Q e x v n r Y M 8 x 7 a 8 r 5 W 0 A + 7 P P / l 9 W R V 3 s 4 X R B L B + + g o A k e Q x g i y G E E e I y h i B M M Y w S h G M I 4 R 4 L M j L M V B C u A / + U i z 7 B Y K l 5 L o U L M r 1 P E D e V / Y 5 w z X 0 Y Z n g f u 6 / W H Y c X 8 o N v 2 t c 2 v k / k o J U W 7 v X Z r G o P m m P h a x T j Z H I p o + T G Z z u 7 X c T e z g Z n f W r Z i / S a 7 W 9 1 b I V + u 7 x h C u K J J y d X 3 a P O X r O o 2 8 X C T v 6 l 3 Y / j k 7 s 4 3 u 5 m X t m T w 0 F s G f u Z t h Y 2 j Y z R g a 6 o w h Z x h y 9 w K 9 G 7 U y j o Y 6 4 6 h N p 1 7 N 7 2 + r n C W F A 1 S R L c L m 0 q h e K t 3 M q W 3 U 5 G R 7 J G E X W s F x l x 7 9 / s M c a d 9 J 4 x w k z v X h n R r e X Z E c E s n l k J 2 K g J O w b X S 6 e 3 5 1 f f r e v b N 9 g 3 9 n / w 7 n H m d 3 6 4 z J 2 A o o G M 4 k / u C D s 7 j g G h g b Q Q w A n S R b U 9 l Z 5 C x b 1 y v u 9 i a 9 k L v / 8 y b d k L t 3 t 0 0 / R D f Z Z d R e / 3 6 + m t j L m y W 5 T n + s j 7 v U U S U 7 0 a r Z 6 a a t J s f 1 O a O 8 T l p 8 Q h Z U c d L X L 7 I a Y k d l J 8 3 Z / J 1 9 x d 1 0 G 6 Z 7 M f u 7 V S D 7 8 + m L 5 / v f d f p t z U 2 7 p y Z / e W d / l z f 7 6 b w 5 Y Y T V g T l j R I 4 n h U 4 Z E V L 2 n B G h Q S e N x H v g 3 Y u f N i I N f r C L Y J 0 I u t 3 t t s c C q 7 E 8 l N d W I 6 o J u h 3 S v z r O x f 1 W m x s j l T d X V G b A W D Y D Y s t 5 Y w d E 5 q H K U P m T l X r 9 g t W v 7 + p d Y N 8 / x 7 3 5 3 s 7 G 5 R s r 7 K a L 3 1 v a q L U y 3 n i z 8 j L 0 Y r Y q s t P q Y R v b g a z X 5 D 6 z e o c p w K d g V / Y Y D f c c f t U P U D l 7 Q I A K 7 Q i E T t 4 f u A d y u w V P 5 + 8 d h E 6 1 L d B n B 3 V T G B n e M Q j R p a w Y 3 m 4 i 6 E V I 1 u I Q h M 0 l Q M x s N T w 1 t / H w l O w 2 R E i F T Y l Q B b Y o Q q n a s N g 5 r F + J n e b b F e m r c l m d F 6 n W 2 m Q x f Y u + 3 9 g b x 5 E 1 q 1 5 0 8 J 7 3 X W X x n j 4 v l 9 f N x m h f 9 d l n 0 5 l 9 G / + + P 3 z 2 2 f L n i d 3 1 k i 8 v n 9 u X 3 5 e r m v Z 8 Y b f m z 5 M v l u 9 P n 8 + v 1 w / V Y d Q v p 3 U E Y l a b J c d H Z 3 9 Z 2 l G e r d 6 W V 1 e l O b u Y X i 0 m i 1 / P v r i f r 2 8 u V / P F 5 L Y 8 + 2 5 W P l 9 M 3 5 d P v 7 T 7 a l V T u r R c / q q s 3 K p l e b m V 7 + 3 U X r A T Y X u h 6 t n l 6 v R P 6 6 t y s V o v z 7 6 y N x d W L E + T F 9 / b 1 / 8 y v b u z i 4 I 1 B 1 7 M r I 5 Y 8 v e 1 R X A G A y j O r p f v G 6 H Y l W N 2 t j X s 7 Z 9 2 g B X B q S W o P l / 9 u H P O K 8 S i y j 3 f 7 E n 2 Z z H I T p I / z q 7 n F Q u r 3 / l g Y F 7 X Q m s 2 k k k 1 A L t 7 r i r v w I q 5 P p 3 x v p y s 9 w L 8 8 2 L + Y N 3 9 D e 1 x x V D 7 0 s 3 V Z / f 3 l 9 e T e 2 u 9 f 7 5 a r M v X 0 R 0 q u j + F + l T r i X d E p H 5 H Z R s 5 Q X 7 v O H C U C D R E q Y Y o 0 x D l G q J C Q z T U E I 0 0 R G M V M w c q K h X P j Y r p R s V 1 o 2 K 7 U f H d q B h v V J w 3 K t Y b F e + B 4 T 0 H D h Y h Y b j O g X 1 F S B h + c 8 B e E R K G 0 x y I V 4 S E 4 T E H 2 B V j n Y a 9 C v 5 y a s 2 i c M V o F C z m F J o F 2 Y r R K L j M q T K L o R X T P w W f Q a P H C j 6 D g s + g 4 D M o + A w K P o O C z 6 D g M y j 4 n E p L 9 S 4 6 U + V / c e 4 U R 8 Z 4 V B x Z q i P L d G S F j i z X k Q 1 1 Z C M d 2 V h H V q 8 q G j q l H I x S E E Y p C a M U h V E y 2 S h l Z p T S M E p x G K U 8 g J M H C 5 g Z J e I k w Q J k R o k 4 G b C A m F E i j v s s A G a U i O M 7 C 3 g Z Z 6 a O 5 S q e s + r P g 1 n G q V R s Z x W f R 6 y M U 6 k 4 z 6 o 8 D 0 s Z 1 1 E V 7 0 G n 7 y r e g 4 r 3 o O I 9 q H g P K t 6 D i v e g 4 j 2 o e J + K S 3 / U 1 m G o V M 4 S Z + 8 w V C p n i b N 5 G C q V s 8 T Z P Q y V y l n i b B / G V 9 d Z P 6 z m c 3 T K b Z f V f o 5 O u e 2 y M 4 C j U 2 6 7 7 C z g 6 J T b L j s T O L u Q z I W P M Y x 2 H q E 9 E F k 6 S Y 7 u H X j W X Y W X 3 w t W b 1 1 Z p S m Z 8 u 3 6 4 a r 6 m D 9 f z 2 6 e z 3 + Z H T 9 f V 0 G + + e z 0 + e T X 5 f G P O O b 0 + u n u m c T 1 f v 3 k L C 3 y J 0 3 t l Y G u q k 1 L J P p q m K 8 Q 1 O l u o L v R 1 0 V q z G h T D s Z 2 1 K 1 S 4 1 C J 9 W 4 c m q q w j N k / a V v J p v r 7 Z b S y T L f C M q 4 k I S 5 J c C T 5 W T + S h E 6 S F E Y b 4 A 6 S J X C y B J U s Q 7 U 6 H Z q D Z N m t H K Z x h Z n G h Z n 2 L 8 y 0 k z D b V r A B L M y U E 2 a q E m a o N K h D E x N m o K / d a m + C K 8 o s L s q s f 1 F m n U T Z t n J M i k W Z c a L M V K I M 1 S F 1 a A 4 Q Z b d C n 6 k r y j w u y r x / U e a d R N m 2 b k u G R Z l z o s x V o g w V P X V o D h B l t 6 q i m S v K I i 7 K o n 9 R F p 1 E K Q w 3 w B 4 k y o I T Z a E S Z a j C q k N z g C g 7 l j B 1 R T m M i 3 L Y v y i H n U Q p D D f A H i T K I S f K o U q U o X K u D s 0 B o u x W L 7 V w R T m K i 3 L U v y h H n U Q p D D f A H i T K E S f K k U q U o d q x D s 0 B o u x W n H X o i n I c F + W 4 f 1 G O O 4 l S G G 6 A P U i U Y 0 6 U Y 5 U o Q 4 V q H Z o D R N m t E u w I x Q g G c V l a m t 6 F W T 2 z g z S F E Q c 4 h A M F A 0 6 c Z q A L F Y R q 4 7 p E B 0 j U d r C L S M d I p J q 4 j 3 k E k X a L / E h D D v E I C 5 U P / y j j P 6 o A k C I C F O p w t w B Q M 8 5 d H x Q x I P M I Q S D T M Q r U O g x E 4 k C G D Q Q Z X S T I a E J B R h E L C n W 4 Y y g I x Y K M I h h k H i E a Z L q F g 6 Q x h 5 i E p c p G h I w u J G Q 0 M S F z W F D I d I s K G R Q W M o q 4 k H m E w J D p F h m S x h x i E p Y q G x w y u u i Q 0 Y S H z G H x I d M t Q G R Q h M g o Q k T m E W J E p l u Q S B p z i E l Y q m y c y O g C R U Y T K T K H h Y p M t 1 i R Q c E i o 4 g W m U c I F 5 l u 8 S J p z C E m Y a m y I S O j i x k Z T d D I H B Y 1 M t 3 C R g b F j Y w i c G Q e I X J k u o W O p D G H m I S l y k a P j C 5 8 Z D T x I 3 N Y A M l 0 i y A Z F E I y i h i S e Y Q g k u k W R Z L G H G I S l i o b S D K 6 S J L R h J L M Y b E k 0 y 2 Y Z F A 0 y S j C S e Y R 4 k m m W 0 B J G n O I S V i q b E z J 6 I J K R h N V M o e F l U y 3 u J J B g S V Q B J b g E Q J L 0 C 2 w J I 0 5 x C S c t 8 C G l k A X W g J N a A k O C y 1 B t 9 C S Q b E l U M S W 4 B F i S 9 A t t i S N O c Q k L F U 2 t g S 6 2 B J o Y k t w W G w J u s W W A M W W Q J N f 9 B g J R t 1 i S 9 K Y Q 0 z C U u W T j J R Z R q o 0 o 8 N i S 9 A t t g Q o t g S K 2 B I 8 Q m w J O q Y a t c 4 1 I r E l Y G N L o I s t g S a 2 B I f F l q B j x h G K L Y E i t g S P E F u C b r E l a c w h J m G p s r E l 0 M W W Q B N b g s N i S 9 A t t g Q o t g S K 2 B I 8 Q m w J u s W W p D G H m I S l y s a W Q B d b A k 1 s C Q 6 L L U G 3 2 B K g 2 B I o Y k v w C L E l 6 B Z b k s Y c Y h K W K h t b A l 1 s C T S x J T g s t g T d Y k u A Y k u g i C 3 B I 8 S W o F t s S R p z i E l Y q m x s C X S x J d D E l u C w 2 B J 0 i y 0 B i i 2 B I r Y E j x B b g m 6 x J W n M I S Z h q b K x J d D F l k A T W 4 L D Y k v Q L b Y E K L Y E i t g S P E J s C b r F l q Q x h 5 i E p c r G l k A X W w J N b A k O i y 1 B t 9 g S o N h S q o g t p Y 8 Q W 0 q 7 x Z a k M Y e Y h I 9 R s L G l V B d b S j W x p f S w 2 F L a L b a 0 G W f V 7 8 3 4 L q b L 1 e k X V k q r 4 / r P y / K + v F 4 d f / j R C Z + + P n F + A f q V o l 8 Z + p W j X w X 6 N U S / R u j X G P 0 y A / z T 9 i Z x f + P + G N w h k x F q 3 C e D O 2 V w r w z u l s H 9 g g F + N B A 2 4 X 4 B 7 h d g T g H u F u B u A e 4 W 4 G 4 B 7 p b V q 4 8 b 0 f 5 U A X P V s n 7 y J K J N b e M 7 T T m x W k 8 / 6 d H h e v Q / Q o 1 e x t W o b U C p K Y l c L 3 2 f 1 O h / i R o 9 a 9 Q o C n m L S l h h y N u Q A t Z Y f Z s N T k I 3 1 U H v g 9 y B S M e 3 f X j p 9 I E i p 9 Y H 1 j e a L w P f + v V Y 9 o X u 3 O 4 9 z N 9 r u 1 e z a G N r + S W X p g 2 4 8 7 v F / M 2 0 v K / 7 d n 9 b P p T l r A Y 2 f l V T / l L e L F e L G q / d u V p h 4 N 5 P l s s t C P L u 6 m Q P W i v e S G 7 K 1 W R 6 v 8 Q E y 5 / n v 9 R X G k T n h L 7 Y v 4 y e c 7 7 B i P X a 7 W 6 4 1 N 9 s U W f 9 1 3 B 3 S F s H b p w 2 v 9 x A 1 d c / L v Y Q s f v f G x T Y + s L X W / j W + t e f N r C v t G 0 D s V p f / e P T B 9 u P y c 2 i g X K G M i F X X v x 5 i 1 1 d L o 4 C C o W n H F Y p T v / 2 e v R q r 0 C u T G s l n t 6 s y 0 a T t r U g G 4 3 f 1 o G s f g n g m S J s m F P R G D / s J x A e B 9 L j c L V M W i s z E x 6 X S o / D d V J p Y c 1 C e F w m P Q 5 X 6 q R V O E f C 4 3 L p c b i O r 1 c u e y A 8 r 5 C e R 4 q g e 1 X c J W k M p Q e S c t V e S X J J H i P p g a R E u F d f W 5 L I W H o g K c v u l X 2 X Z O I y l y g 0 L p T q 1 z 6 W x G L k O U L K H X u z R B K M E e c J L T L t V Z W V R G P E u W J I U W G / D K 3 0 S H G + G F L a 1 q t b K 4 p H n D O 0 + D U V T y q K R 5 w 2 B s + b l I o n F c U j T h y D Z 0 5 K x Z O K 4 h G n D i n K n V L x p K J 4 x M l j 8 O x J q X h S S T w g z h 4 v f w T n W d C T S / j c F j 2 s h g / q 0 S w y n E N H M w d x 3 i T N F s W 5 s j R D G O d H 0 6 x w n B N P T w L g c x D 0 9 A c + + 0 J P / O D z T o R X i F W E U 4 h R h E + I T Y R L i E m E R 4 h F h E O I Q Y Q / i D 3 0 W z Z S B j J 6 N H i s m H S S Z 9 I k B 3 E N J i X n M z r J M 9 F U k W 0 V v A Z n n r U i T X I Q 1 2 D A a 3 B G J 3 k m T X I Q 1 2 D A a 3 B G J 3 k m T n J x D Q a 8 B m d U P L k o H n E N B r w G 5 1 Q 8 u S g e c Q 0 G v A Z 7 J e J z U T z i G g x 4 D f Z q y u e i e M Q 1 G P A a 7 B W h z y X x p O I a b O 9 E Y d V S I S 2 F 9 0 N O 9 q V y a P 4 j A 5 n a H V E t e b p 9 p g Z R T R 5 c 2 + y M F J V / p M m A D O B r 7 0 M U E g H l H r d N V U h R A U u a G c f A 1 b 7 + v N c B 7 n L i l O N r + 9 E + R f U 3 a Y 4 Y g 7 T b 8 / i y l u N r + / k 6 R e V D a b Y U A x L c 8 / j y l u N r + y E 3 R d V P a d 4 Q g 2 / c 8 / i K l u N r + 0 k z R c V b a Q Y N A 8 3 c 8 / i G 7 c a X t U 0 c T 1 H t W Z p L w q B K 9 z w + I Y t E H m D b b 2 w Z K p 1 L 0 y o Y R O y e B y g k V M j 9 b f v 1 J 8 P 7 P E 0 x 4 O C 8 e x 6 i h I k i d 7 l t c m 2 G C k F 7 Q C E c G H n f Y 2 x r z G S t w e 6 Q M e P B Z n B Q 6 n 2 P s a 0 1 k 7 W 1 Z j J k z X g g E h w Q f N 9 j F J L 8 5 S 6 3 t W g y Z N F 4 k A o c j H 3 f Y x R S 3 u U u t 7 V q M m T V e A A D H A h / 3 2 M U E s D l L r e 1 b D J k 2 X j H 7 b k S A n 2 P U U i H l r v c 1 r r J k H X j H T 7 n C i D 0 P U Y h O V g G k m x r 4 W T I w v G O Y n P l G / o e Y 1 s j J 2 9 r 5 O T I y P E O J n P F J / o e Y 1 s 7 J 2 9 r 5 + T I z v G O 6 X K l M 3 o e o 3 R E V + 5 y W z s n R 3 a O d 2 i V K / z R 9 x j b 2 j l 5 W z s n x 0 G b e N S m d z t H O r 4 p d 7 k 1 2 i 2 y c 7 w D j V z R l b 7 H 2 N b O y d v a O T m y c 7 z j f V z J m L 7 H 2 N b O y d v a O T m y c 7 z D b l z B m 7 7 H 2 N b O y d v a O T m y c 7 y j X 1 y 5 n r 7 H 2 N b O y d v a O T m y c 7 y D U F y x o b 7 H 2 N b O K d r a O T m y c 7 x j Q V y p p L 7 H 2 N b O K d r a O Q W y c 7 x D M l y h p 7 7 H 2 N b O K d r a O Q W y c 7 w j I 1 y Z q r 5 j / t 2 O i 0 i H K U K s s S M 9 R 5 + S d 0 P d G b O B U y A O z b 9 8 b o 2 h D d X 5 i 0 u e q D o p k u 6 I n v F E l i b b 0 b w U a f I Y T f W y b b + / / O 4 v 3 2 + P p Z y / / O F I y d B u G B n N F 8 Z z 9 P X e Y 2 s I D M K h i b M V N G w F B V t B w V b o h a 3 d Q C q a / K J z l D D h s T W E x u D Q x N m a a t i 6 I Q r z N V X w N e 2 F r 9 1 g I l K y C m Q c X 0 N 4 C A 5 N n K + Z h q + Z Q l 0 z B V u z X t j a s U h M i t m a c 2 w N A R I 4 N H G 2 5 h q 2 5 g q 2 5 g q 2 5 r 2 w t R t Q Q v M 9 / h y l Y n l s D S E C O D R x t h Y a t h Y K t h Y K t h a 9 s L U b U k G T B n C O s t 8 8 t o a O 5 D s 0 c b Y O N W w d K t g 6 V L B 1 2 A t b u 0 E F N N k H 5 y j h 0 G N r 6 E y 8 Q x N n 6 0 j D 1 p G C r S M F W 0 e 9 s L X b W f 0 m 6 e E c 5 X h 6 b A 0 d S n d o 4 m w d a 9 g 6 V r B 1 r G D r u B e 2 d j s s 3 + R a n O P E W t 8 h C J 0 L d 4 k U L s F A 5 R M M N E 7 B Q O M V D P r g r p T j E R c K 5 i 7 v b q n 8 L Z 3 D p f O 4 V C 6 X y u f q x e m S E k z i Q s H c Z b 2 u Y H 0 H l 0 j B X Z X j Z T S e l 9 G 4 X q Y X 3 0 v K b o k L B X O X d b 6 C d R Z c I g V 3 V f 5 X 8 8 I Y d z U O m O n F A 5 P y a u J C w d x l X b B g v Q O X S M F d l R d m N G 6 Y 0 f h h p h d H T M r o i Q s F c 5 f 1 x I J 1 B 1 w i B X d V z p j R e G N G 4 4 6 Z X v w x K Z c o L h T M X d Y h C + L / u 0 Q K 7 q p 8 M q N x y o z G K z O 9 u G V S F l N c K J i 7 r F 8 W x O F 3 i R T c V b l m R u O b G Y 1 z Z n r x z q T 8 q b h Q M H d Z 9 y y I h + 8 S K b i r 8 t C M x k U z G h / N 9 O K k S Z l b c a F g 7 r J e W h C X 3 i V S c F f l q B m N p 2 Y 0 r p r p x V e T c s b i Q s E f G V h f L Y g P 7 x I p v j O o f D X Q + G q g 8 d W g F 1 9 N y l a L C w V z l / X V g j j t L p G C u y p f D T S + G m h 8 N e j F V 5 P y 5 O J C w d z l v 5 C p P p H p v p H p P p K p v p K p P p P 1 4 q t J G X p x o W D u s r 5 a E L f c J V J w V + W r g c Z X A 4 2 v B r 3 4 a l J u Y F w o m L u s r x b E D 3 e J F N x V + W q g 8 d V A 4 6 t B L 7 6 a l J U Y F w r m L u u r B X G 8 X S I F d 1 W + G m h 8 N d D 4 a t C L r y b l Q 8 a F g r n L + m p B P G 2 X S M F d l a 8 G G l 8 N N L 4 a 9 O K r S Z m Y c a F g 7 r K + W h D X 2 i V S c F f l q 4 H G V w O N r w a 9 + G p S D m h c K J i 7 r K 8 W x J d 2 i R T c V f l q o P H V Q O O r Q S + + m p R 9 G h c K 5 i 7 r q w V x n l 0 i B X d V v h p o f D X Q + G r Q i 6 8 m 5 b 3 G h Y I z l 1 h f L Y i 3 7 B I p k p d U v l q q 8 d V S j a + W 6 n w 1 M R E x 6 e h H 1 F 7 a 5 Q Y W c 8 t T E X v V C U W 8 P n F + A f q V o l 8 Z + p W j X w X 6 N U S / R u j X G P 2 q s V f d 7 4 A V m q r 7 5 Q r f x h 1 q s F f d a D a + j T t l c K 8 M 7 p b B / Q L c L y B c w t 0 C 3 C 3 A j A L c K 8 C 9 A t w r w L 0 C 3 C u K v V p p / A 5 6 V d a o t l m / D V r L y / n s N n k 1 v / 9 l s l y W s / K T S v 3 v U K l q i Y q r V N v D Z A 0 o 5 8 t 1 l + X p s 0 / K 9 D 9 V m V 6 8 1 C h T 2 1 N 7 D S T r s x 2 0 8 q e l 6 X + J N j l A 4 x z I G I L 3 x m D H I e W r Q Y / P d 9 D Z V x s k 6 V k 5 Y 7 C z G W C x 3 d X l 9 c / T u 1 V S V t j c 8 / J N O b v Z 3 n t e e n j H D H w X S w w s c c o T p y x x x h N n L H H O E + c s c c E T F y z x k C c e s s Q j n n j E E o 9 5 4 j E v s I E g l Q F P b g R y X o p G E K P h 5 W g E Q R p e k k Y Q p e F l a Q R h G l 6 a R h C n 4 e V p B I E a X q J G E K n h Z W o E o R p e q i B I F X i p g i B V E O a m N D l 5 q Y I g V e C l C o J U g Z c q C F I F X q o g S B V 4 q Y I g V e C l C o J U g Z c q C F I F X q q p I N U U Y 0 y 4 P x B q A T r e j 8 7 B o w P j 6 G Q 1 O o K M z u p i 8 A 7 c B Q x 8 h S G i M J g S h h 3 C A D 0 Y y g a D v m B 4 F H z A F h 9 F x f z A M A 4 Y 8 A B D A + B D 9 P i 4 O T 6 Y j Y 8 w o 7 7 Q E 3 / 0 C x w J / + C f J C h P o s g k 7 E n i d C S w R D O M a b d o F i f N O 6 S Z c j S 3 i 2 Y j 0 f w Z m v F B 8 8 n p V 3 X 6 H Z j y j X 5 r o 1 + H 6 P c M G o G n M W M a 5 a Q 5 F K R / j V h r M + p h M r F W z o 2 d p c n x r g r F 0 x f P n 1 Q U z 6 f L 6 / v J 9 K F c 1 L / m 1 n o q F 9 W k t a Z X Z U r 9 P J + / u b m b L 9 4 t 6 + v z 2 6 S 0 9 h J U 8 a z q 2 k N Z 1 h U w v q 1 m e U 1 7 b c 2 8 y e z G 2 m b 1 A 7 f L w E N d J 8 S p y 4 H u v t + U G 0 E X t 4 a d 1 O h h W x N E I q i 7 u N y U / q g X p l d f f 3 3 5 J H G i b v W l l 0 + S r a e b r M 6 q D T F 5 O 5 k s n N s b U 7 N + 4 L 5 d V b 5 l X y + m b m l Q y 2 d C y 2 d + J 5 6 F O / E s 9 q 5 L / 5 G X 4 U d e B h + 5 Y + J W 1 D s p T 2 e W 2 e v r V b m 2 + r R X j y c 7 g p v p Y n p b z l b 8 3 d X k 4 W p u 9 e 9 h M l 0 t S p 6 m q p t T K Z / 7 7 v 9 r u T h / l 9 g 2 V e W X y f 0 y O d 7 e r h u + m i + a h q t f y r 2 6 L e 4 s M S a s H r S e r u 7 m D 4 3 D c F P + M 6 H 4 Z t f Y i H e A 3 P m 6 n g 5 X 5 X I 1 m a y q 5 y e n p 6 d J N R N n 5 U N V l Q W T + 5 z 0 b 2 / 5 y N y i T E Q U x 9 8 8 2 6 v s b p L Y H m D v y K F l H K T 6 u j / V E u 7 u x H J 9 v l 1 4 k m O 7 J t i / b L f u y v X f 7 X s f 5 r d 1 D H w j p l 1 l k X q F c w t 3 N E e j m C 5 B s E t A n u s V V d l A x / v P T Y P P x b j s p s l 0 R 8 9 N h e d m w e d m 5 L l e R Z Q N 4 r v / 3 D z 4 3 J w 8 d + Q 9 d y w 8 t w g + V + r N M N i K 1 J F p v t + 7 v c l z 4 b m j 4 H N H Q q t x s J U 0 c j M I a 7 u k O S Y y S 4 z U L q z K 7 m 3 O 7 x T b S Z p o w q r o 3 u Y 8 U b G d J D s T V i U j 6 Z I J K 5 O R V g Y T V h Y j a Y s J q 4 u R 9 A X C + g K S v k B Y X 0 D S F 4 g s f Z K + Q F h f Q N I X C O s L S P o C Y X 0 B S V 8 g r C 8 g 6 Q u E 9 Q X E n S S s L y D p C 4 T 1 B S R 9 S c P 6 k u L C U + A X Y N p w 4 O I r + 4 B J s 6 X X d e c 2 B m V y 7 x S k Y 6 K f d b u b 7 Y v 3 L U k N N / A K I M G m A p L 4 A F q M y q v z t K k k J D 6 A l J 7 y S q l A R i p J e R s l Z E X 4 F f Q B X h + z E a H w K n / l R E J e l R L I I 4 x q v P S 9 m H Y / N y U H q 9 / b G o O 1 J b m t P k j a N c 9 M Z t a b S e Z r a 2 A l 1 s n a 2 v S n t c 2 O E J r q K 9 P K D r e k l d O 2 U 7 u m X 7 f l 2 / W i M t W S q q r i f F G Z 1 a v a i V r a c V j q x d K r M r l l Q 0 7 5 V G A 2 F Z R L h R N 4 8 8 P u P x V Y G Q p q L B R 5 u D m u J F N Q O R e j c H N c j 2 U 4 I M 2 H w W 8 G P w 3 x V B h S R R 5 m 4 e b Y b h t S s 3 g 4 D D f H K j y k k h k N g s 1 H e C E Y U S N 3 l I a b 4 y k 2 o l N 0 V I S b Y y t x R E 3 W 0 T j Y f I y 1 b k y 1 b h z W u j H W u j H V u n F Y 6 8 Z Y 6 8 Z U 6 8 Z h r R u T O o Y D q n Z m E N Y 7 M y C e z 8 A r 1 j g I q 5 4 Z E J 9 h 4 P l k g 7 D 2 m Q E p 7 z j w v C 8 T V k B D K i U a 4 / l Z J q y D h p Q c N H 6 N S R N W Q 0 N q 9 x n j + U 4 m r I k G S A l J r + C j g b A y G l I H z I D n M U F Y H w 0 p q G W 8 2 o s G w i p p S G U q k 3 o 6 m U Z 0 M q X e u K e T a U Q n 0 8 g o 0 8 g Y s k g P s 8 j 7 M + q 5 e j z I i c b m n s b m R J a 5 N 6 9 y + h Z v 3 p A t 1 R T e W 8 i u a Q q / t i p n X m v D N b Z T n L W s b 1 4 c E i y y z T l f p E V z w u H C m 9 M F Z 9 T r X z A k A h p 6 U 3 7 I e W 8 t X k D k O / R W h C H n d r V 4 A V k w h t 6 C M T x M A 4 Z k P R l 5 c 2 l 0 m I 6 M y H I z 8 p a b 0 W F a N C I 7 5 M i b y S P O F W 3 x A r K B j r y F Y M z 5 k P o X j M l q N f b W k T E X L G j x A r L 9 j r 1 l a H z Y M j Q m M 3 n s z e T x Q T M Z B s T J G 3 h O 3 u C g m Q w D 4 u w O 6 E y G w U E z G Q Y F e Y H n 6 g 4 O m s k w w D M Z D J 3 J w I Z E 9 S + g 1 a 2 9 y u P A x j J b v I B U k T Z 0 J g M b h G z x A h J M 8 M u I s 9 F D / Q t I P V s A O p O B D f u 1 e M F h H C b V V w H o P A U 2 j K Z / A R t N a 9 G c z M L U m 4 X p Y b M w P W i d g 5 T M s c y b Y 9 l h c y w j c 8 y r j w s 5 C Z l 5 5 W 4 h J y u N V 7 0 W c j I P P N M W i G k L X r g I C t L T w u t p Q X r q G b 9 A o k L g h Y W g I D 0 t v J 4 S G w 8 8 G w + s j b e t v P v t p E 5 w t e K 4 2 2 a 7 3 p a / T N / + f X p 7 k 4 z c Z N d K b v t k V z 4 3 9 i T 5 8 O H o 2 7 J 8 W C X r O r B Y f / S u 0 i R u J 6 t p k 3 b x f P v r 6 G O V F f v K i n 0 2 v Z 3 O b p e z 9 c M m p 8 N e P J 0 t T o 8 + b r v 5 Q 3 0 q K Z k u q / e 9 r z J E Z m 7 f 3 t 1 P r s t X k / t 1 e R w d k n 3 8 y 0 n 1 7 9 / s P 5 u m i + 0 z v i / / t q p 6 t e / k y f Y L e h O B 3 E Y b q 1 B j 5 Y P d l G + m 9 / / 1 n 8 3 A c C B 1 V o 3 J y e R w Y u m L u + r i a m k l s j w K j D E Z i 6 P k O G J f Y p l f / f e P H V p 8 b L W 6 J M t 3 9 9 N V 9 Q V g / i 6 x z c v p T f W c V X n n S v O y I t o l 6 P N M s V 3 6 o b y / I + H h S r 3 q 1 v b V z W O q M Z / / a k c 8 f Z j a i 8 d H J 0 d P K h 5 8 M 3 l 7 u k s 9 S a q Y c v X / 1 f R t P f i a M R X F y z p 6 7 d 0 O C c y I A o u z 4 A Q d r g v q Z 2 Q A o R 5 C G 5 V q v r k 0 j L D M i 3 Y p w r H Q 1 J T X G n 4 U 9 V q z y Y 7 a J I 4 0 K V n T s h F h k 9 6 y 3 H L 0 o 2 r J S + V u B D u / 6 8 1 L p j e J 8 / 1 q l 9 2 0 v V a v g p G W w L S E f c t n k X c 6 K V P e W w N t g W 2 7 f + 8 z i f P P r h f z K 7 v E W A V 3 + L 9 t x Y 2 T t n q 7 p q 2 4 f t J W k / 1 x n U 2 7 q u r 8 u d V F O 7 1 u t t 8 i 5 + 9 u q 5 M Z 9 d 7 l P u m 7 d / R q M p 3 d h D c h r C / 6 b S j V b k O b Z X W f c R a c 2 1 m r u Z 1 q N w y 5 E 8 F B Z u 2 m d L a Z R O c h k T k n Z 1 y Z u Z d 1 E z 3 v N t G 3 v d z o 4 u 1 i X r 4 r Z y f J q p w 8 L E / s t r k s H + w z m w 1 0 P f + n W r O + i l N 9 / E g P H S 2 r X m x O E O 3 7 + s X 8 4 W o 6 0 3 a 2 s i 8 / H O 0 S b J v V A O d J 4 z R p n C W N k 6 R x j j R O k c Y Z 0 j h B m u R H u + n R d p Z u B r T Y j o z Z s k + S f 1 v P V + X l 6 l f L g G / n s / L J / j F V A m 6 I c + 6 G 7 P G O 5 3 X F s s v y 2 l p I e x f F N J s z v g j c x Z S 7 m H E X c + 5 i w V 0 c c h d H 3 M U x d 7 H h u 3 f 1 I P Y 3 T 1 u G e Q 9 t e V 8 r 6 I d d n v / y e r I q b + c L I o n g f X Q U g S N I Y w R Z j C C P E R Q x g m G M Y B Q j G M c I 8 N k R l u I g B f C f f K R Z d g u F S 0 l 0 q N k V 6 v i B v C / s c 4 b r a M O z w H 3 d / j D s u D 8 U m / 7 W u T V y f 6 W E K L f 3 L k 1 j 0 H x T H 4 t Y J 5 s j E U 0 f J r O 5 3 V r u J n Z w s z v r V s z f J F f r e y v k q / V d Y w h X F E m 5 u j 5 t n v J 1 n U Z e L p J 3 9 S 5 s / 5 y d 2 U Z 3 8 7 L 2 T B 4 a i + D P 3 M 2 w M T T s Z g w N d c a Q M w y 5 e 4 H e j V o Z R 0 O d c d S m U 6 / m 9 7 d V z p L C A a r I F m F z a V Q v l W 7 m 1 D Z q c r I 9 k r A L r e C 4 S 4 9 + / 2 G O t O + k c Q 4 S 5 / r w T g 3 v r k g O i e R y y E 5 F w E n Y N j r d P b + 6 P n 3 v 3 t m + w b + z f 4 d z j 7 O 7 d c Z k b A U U D G c S f / D B W V x w D Y y N I A a A T p K t q e w s c p a t 6 x V 3 e 5 N e y N 3 / e Z N u y N 2 7 2 6 Y f o p v s M m q v f z 9 f T e z l z Z J c p z / W x 1 3 q q J K d a N X s d N N W k + P 6 n F F e J y 0 + I Q u q O O n r F 1 k N s a O y k + Z s / s 6 + 4 m 6 6 D d O 9 m P 3 d K p D 9 + f T F 8 / 3 v O v 2 2 5 q b d U 5 O / v L O / y 5 v 9 d N 6 c M M L q w J w x I s e T Q q e M C C l 7 z o j Q o J N G 4 j 3 w 7 s V P G 5 E G P 9 h F s E 4 E 3 e 5 2 2 2 O B 1 V g e y m u r E d U E 3 Q 7 p X x 3 n 4 n 6 r z Y 2 R y p s r K j N g L J s B s e W 8 s Q M i 8 1 B l q P z J S r 1 + w e r X d / U u s O + f 4 9 5 8 b 2 f j 8 o 0 V d t P F 7 y 1 t 1 F o Z b 7 x Z e R l 6 M V s V 2 W n 1 s I 3 t Q N Z r c p 9 Z v c M U 4 F O w K 3 u M h n s O v + o H q J w 9 I E C F d g R C J + 8 P 3 A O 5 3 Y K n 8 / c O Q q f a F u i z g 7 o p j A z v G I T o U l Y M b z c R 9 C I k a 3 E I w u Y S I G a 2 G p 6 a 2 3 h 4 S n Y b I q T C p k S o A l s U o V R t W O w c 1 q / E T v P t i v R V u a z O i 1 R r b b K Y v k X f b + y N 4 8 i a V S 8 6 e M / 7 r r J 4 T 5 + X y + t m Y / Q D Y s 6 X x l R G 4 f F 7 V g 3 5 H u E W v C J H 4 O 8 R j o F z F 9 D d l N x N 0 d 2 M 3 M 3 Q 3 Z z c z d H d g t w t 0 N 0 h u T t E d 0 f k 7 g j d H Z O 7 Y / f u 5 i i P e w B f s e V A d M v h R V Y L 3 f F X 6 i e v r B + 1 / Q 6 8 c V 6 I t v q u D G 4 o W 1 m Y j p h c 5 C 1 Y G e u W l f W 1 m j 4 0 9 4 l F 5 h P I J h r u R t R e I 2 x R G 2 / + a y K W H G 4 Q M O s k Q s / G w 4 Q d 7 L f 9 A z 4 + + e y z 6 c y q Y l Q Z / / D Z Z 8 u f J 5 a d S Z X y c G X V + K Z e 2 m Y 3 V k 3 v y 9 X v 6 o e c L 6 z F / n n y 5 b w K j J x + O b U b 4 / H R F / / 8 1 7 8 s 7 Y L 3 1 9 X b 8 u q q / O t 3 s / L 5 Y v q + T J 4 m X 1 r x V K X k G + v u q 7 J q t i y T y + 3 K f j u 9 b 2 z + 3 a V q r U k u V 6 f J n 9 Z X 5 W K 1 X v 7 1 K 7 v P L a w c n i Y v v p / P V r 9 M 7 + 6 s q s 5 u / / p i Z s d t G 7 y v N f W v 1 8 v 3 y a b L 9 t f 5 Z n + 1 G v L m T R 3 d b k b w 7 e T 9 t P b f j R 1 H N Z w P g 4 8 / f j G v t s X V 6 9 9 Z Z l G y P W P + P F l Y I 9 D 2 s W r q c c n e m S Q / v l j u q P 5 t X S 5 + / X y 1 W J c n y f l 0 N l n 8 + s J 2 b D V 9 Y 8 2 Z z 2 n z k 6 S a Q 5 8 f N Y T V x C I P + v f y P 9 Z T 2 4 v 6 g a / 3 n W r g Z l F P V t v l p J r t R 4 z 4 v l i + P 3 0 + v 1 4 / V B A D l R B P N w y w w j y r R X n W i N K c X U y v F r Z D Z 1 / c z 9 c 3 l 6 v 5 Y n J b n m 0 F / H Q n X i v d r X C J b M u Z K 1 k r 2 K 1 c j + H J m S T a M y z a M x h A f o b k e 0 b k e 3 b + 4 o 8 X F d m p J a u y E 3 7 c x V 4 r Q L o / H F U h 2 n p z s z / T I Z w k f 5 x d z 6 t 1 z P 4 u 8 s H A u O F Z e 4 3 E a l 9 v 9 a e a R p N q o J X A q w X V z t 3 6 b N 7 7 c r L e L + l / X s w f 7 A M 2 t M c V 4 2 2 f N l e f 3 d 9 f X k / u J 4 t l I 8 0 n e 7 0 L P 9 6 K / c f k y / X M + m P z W a 0 W 5 9 P Z Z h B H H 4 6 O y r + V D + / s c 7 + 0 w l / f T y q f 5 e j o n 4 9 i K n L 0 8 S h 5 v V e o c 0 m P j p 8 k n / / L J 2 3 6 D W m T v I h Y h r p L x 6 e F v 1 q J w T a V e N V u / R e e 8 m j b A J X n p 8 n 7 P 3 / y P s J W U K u J Z j v Y 6 t O n L e G 3 p V W / + + x 3 W 8 l / 9 f W r F 8 2 K 8 d 9 O t G 3 k W h C 5 V s O q / 6 n u 8 c I 8 Q c I 0 + b C D M B 9 P l m I 8 R 4 7 m h H p R + Z h / r O D E 7 i c 3 i y a a D g m 5 8 N 8 F P e 9 S S p V U Y N 5 J + Z J R P L w t A d + 4 S o 1 8 U Q W T p z f r O l P f i X C 7 2 I Y N p Z 8 j y i C 3 C J R X 2 y y I 9 / P 7 2 + p L 8 / z d 7 e R 9 2 X y b a k 4 p N N 9 C t y c U 3 D s / e a c X 0 F 1 6 x g K f s K D n K / D p C n q 2 A p + s 8 M 4 0 k q O z / m F 5 f N 8 7 1 U m O H P o H n / F 9 7 1 w r O X T p n f s g x z 4 8 v l H 0 G 3 q f H q O h 9 8 n R F O 9 k C j m Y Q v t H c I M 8 9 B 5 y C t 8 7 h J / i / q W 0 f y n u n w f u 0 5 z B x 9 i h c a z R f w z y 5 b 7 X l G s Z 5 l p G u U a O R 3 m I R A S Q y M M j y j D X P L g h g j b k g Q 0 R r C E P a i j H / f N O b 5 H D W 9 7 Z L X J 0 y z u 5 l Y 9 6 S K / h t i Q m Z H x U b b 5 H J 1 v Q o j u c e u O f Y m K S c J o l 0 m r Z a R 1 q 3 q + S Z n 9 3 l 0 p R D T A x w W Y g N Y N g s 1 R q l g a b Z V K z L N g s l 5 r l w W a F 1 K w I N h t K z Y b B Z i O p 2 S j Y b C w 1 G 4 f F P R D l P Q g 3 l B U l r C l G V B U T 1 h U j K o s J a 4 s R 1 c W E 9 c W I C m P C G m N E l T F h n T G i 0 p i w 1 h h R b U x Y b 4 y o O C a s O S B q D g w O P G e l S 2 i J n r i 6 u 5 8 s l 9 P y z j / 6 E z 0 c 1 T z A 7 B / h n Q O K n p J q H g G h R 8 S O S 3 m 9 8 M 8 V x c 9 N e f 1 g H i I e o G o a T 3 C K S P w E F W q m P 0 K F m r n d j H 8 M P i j 7 6 M h J A 5 C + y 2 6 2 X P x l 0 d t / d 5 9 j x S P F L T 8 q B / d p / D Z p 0 6 a J H 6 E t P P 5 E J r 0 p u L v H n 5 i 2 e G K m e m L W 4 o m 5 6 o l 5 i y c W q i c W L Z 4 4 V D 1 x 2 O K J I 9 U T R y 2 e O F Y 9 c d z i i b U B o l D x Q Z t n K q d N m 3 l j d B P H t J k 5 R j d 1 T J u 5 Y 3 S T x 7 S Z P U Y 3 f U y b + W N 0 E 8 i 0 m U F G N 4 V M m z l k d J P I t J l F R j e N T J t 5 B L p 5 B G 3 m E U j z i K O V 5 g d H K + k 9 R y v p M 0 c r 6 S l H K + k f R y v p F U c r 6 Q t H K + k B t 8 s q 5 S u u a Y R O X K c I n b j 2 E D p x P S F 0 4 h p B 6 M R 5 T + j E u U z o x P l J 6 M Q 5 R 8 w Z M o 8 s 4 d H s P l o K m y 8 L G j B 4 T / b p k 5 V k d 2 X F f y 8 Y g n U 5 7 7 p O 9 2 f f r h + u q h N k 8 / X s 5 v n 8 l 9 n x 8 3 X 1 H W k + O 3 0 + + X V 5 / C M 2 a 1 8 / 3 T 2 T t U N f P z l L i / x J U / Z 7 o C u o 3 r I I a j V Y V G R r N 9 o d C + r y 6 G a 0 K U R u e + v W R 3 e o x E r r D k 1 V 0 t z s n 7 S t o V 7 9 / T I q y G 4 l z V 1 x Q l y c 8 F j i h E 7 i F M Y c 4 N E J O f 7 v C R R U A g W F Q O F A g Q o V x a M s c S S a x i W a P p Z E 0 0 4 S b V t G 3 Y d w 8 C S a q i S a K i S a x i U a 6 K p Q z j v K E E e e W V y e 2 W P J M + s k z 7 Y 1 z H 0 Q D k + e m U q e m U K e 2 U H y F C p q R x n i y D O P y z N / L H n m n e T Z t o y 4 D 6 P i y T N X y T N X y D M / S J 5 5 J 3 m i U y 5 F X J 7 F Y 8 m z 6 C R P Y d A B J p 0 Q I B x P n o V K n o V C n s V B 8 i w 6 y R O d S x r G 5 T l 8 L H k O O 8 l T G H S A S S c E y s i T 5 1 A l z 6 F C n s O D 5 D n s J E 9 0 k m w U l + f o s e Q 5 6 i R P Y d A B J p 0 Q M C p P n i O V P E c K e Y 4 O k u e o k z z R 2 b 9 x X J 7 j x 5 L n u J M 8 h U E H m H R C 4 M Q 8 e Y 5 V 8 h w r 5 D k + S J 7 j T v J E p z X r m H o s o j B 4 t J D C o J N I h X E H + H R C M e H 8 s M J A F 1 c Y a A I L g 4 P E a j v Y R a 7 o n K 3 R R I o e L 1 T U L V Y k D T z E q R M M 7 8 d J V h k x U o W M F D G j U H + 7 h Y y a Y e 7 6 o I g a m U c L G 5 m O c a P W g S M c O T J s 6 M j o Y k d G E z w y i u h R q L 8 d g 0 c o e m Q U 4 S P z a P E j 0 y 2 A J I 0 8 x C o k W j a G Z H R B J K O J I p n D w k i m W x z J o E C S U U S S z K O F k k y 3 W J I 0 8 h C r k G j Z c J L R x Z O M J q B k D o s o m W 4 h J Y N i S k Y R V D K P F l U y 3 c J K 0 s h D r E K i Z S N L R h d a M p r Y k j k s u G S 6 R Z c M C i 8 Z R X z J P F q A y X S L M E k j D 7 E K i Z Y N M h l d l M l o w k z m s D i T 6 R Z o M i j S Z B S h J v N o s S b T L d g k j T z E K i R a N t 5 k d A E n o 4 k 4 m c N C T q Z b z M m g o J N R R J 3 M o 4 W d T L e 4 k z T y E K u Q a N n Q k 9 H F n o w m + G Q O i z 6 Z b u E n g + J P R h G A M o 8 W g T L d Q l D S y E O s Q q J l o 1 B G F 4 Y y m j i U O S w Q Z b p F o g w G D l O E o u D R Q l H Q L R Q l j T z E K p Q R w Q a j Q B e M A k 0 w C h T B q H B W R L d w l E H x K F D E o + D R 4 l H Q L R 4 l j T z E K i R c N h 4 F u n g U a O J R c G g O E 3 S L S A G K S I E m j + n x E p m 6 R a S k k Y d Y h Y T L J z M p s 5 l U 6 U w H 5 z N 1 i 0 k R h E p F T A o e L S Y F H Z O a W m c 1 4 Z g U s D E p 0 M W k Q B O T A k V M K i z c j t l N G G B U E Z W C R 4 t K Q b e o l D T y E K u Q c N m o F O i i U q C J S o E i K h U W b r e 4 F M G H V c S l 4 N H i U t A t L i W N P M Q q J F w 2 L g W 6 u B R o 4 l K g i E u F h d s t M k X g f R W R K X i 0 y B R 0 i 0 x J I w + x C g m X j U y B L j I F m s g U K C J T Q d l 2 C 0 0 R c G Z F a A o e L T Q F 3 U J T 0 s h D r E K y Z U N T o A t N g S Y 0 B Y r Q V F C 2 3 W J T B F p b E Z u C R 4 t N Q b f Y l D T y E K u Q b N n Y F O h i U 6 C J T Y E i N h W U b b f g F A F G V w S n 4 N G C U 9 A t O C W N P M Q q J F s 2 O A W 6 4 B R o g l O g C E 4 F Z d s t O o V h 7 V N F d C p 9 t O h U 2 i 0 6 J Y 0 8 x C p 0 u o O N T q W 6 6 F S q i U 6 l h 6 V K p d 1 i U 5 s a B V W / N + O 7 m C 5 X p 1 9 Y U a 2 O 6 z 8 v y / v y e n X 8 4 c d 9 E P b 1 y f 4 H u D 9 S 9 0 f m / s j d H 4 X 7 Y + j + G L k / x u 4 P M 0 C / b B 8 S 5 y f q h U H d M B k m R T 0 x q C s G 9 c W g z h j U G 0 C 9 A c w R Q C 8 E 1 B t A X A H U G U C d A d Q Z Q J 0 B 1 B m r O R 8 3 w v v J 6 k A j z S d P I v r S N u i z g Z C r N P G T p v S n K f + f F e V l X F H a B p A a c M F 6 + f q k K L 8 Z R X n W K I p U F M h Z T S i M b E i z o n A / I s J P G N N H h P E J A / e I W D 1 h d B 4 R k C c M w S O i 7 o R x d k R o n T C Y j o i f E 0 b M E U F y w r A 4 I h J O B P t G h r u J A N z I m D Y R F B s Z u C Y C V S O j 0 0 T w a G Q I m g j o j I w z E 0 G W k c F k I v A x M m J M B C N G h o W J A M H I 2 C 8 R t B c Z 4 A V h R m B M B Y Q / g E / n o 4 P s + J g 3 O h O N T w y j 4 7 X 4 8 C k 6 q Y n P M a J D f / h I H D o / h k 9 X o a N I + K A O P t V C T n z g o x H k 0 A B O r i d p 5 z g 9 m y Q u 4 w R f k v q K U 0 R J 8 i R O M i T p d z h N j S R w 4 U Q n k g K E U 2 V I E g l O t i B p C B E Q I B l r J o I I J I P P R O C B Z D S a C F a Q D E 8 T A Q 6 S 8 W o i K E I y g E 0 E U k h G t I n g C 8 k Q N x G w I R n z J h h / k O w E n A l A v p E z t Q 7 x B 3 T 8 m Z l 8 g M W f K c k H P P y Z i 3 w A w p 9 J y A c E H G c n E W g c q C U h T B z p I z E w H C p C Q R R V 3 V 9 k T G K Y V N 7 2 r L E s N 0 E M q b j r P 6 C g 7 6 Y j E h K r U A u U Q 1 w V S D l k 1 f h T Q y V z Q 0 i p A j F F R g 2 T x f r p I 5 8 G k K S C 3 A d Z a + L 1 U D d x D a n i b w N t 2 r i 0 c s H m n Y q J L k 8 i R F 0 i A z v Z 1 a q u p t G u H G 3 t o P 0 o q N v r / / O j q F + 7 e 4 x C c e 3 2 Q + V a M n e J j t D r 3 r s 8 L b B 3 f i / N Z P c e F Z R 7 z x f Q 6 6 h 8 2 g Y 7 G l / 0 T 3 Z j q I R n N W v 7 U i K e H p j J M 0 c e 5 E F V Z E M c a i Y M g / O L Y X z 7 L r K t r 5 P O z R V C w k u M K b b M b T g g B z u C T G f g k x W b U h o V F t / H W k z f R Y v y 1 v b N k Y O m q C u 7 i x f m C H o 5 3 t F J A Y j g 0 L l K E L j f u 8 I Q 2 j I Q 8 v Y c 3 J C D W 3 B k 0 4 1 s s + L G K m 6 l g c 1 T n n f y T A v N L X Y 2 C f O H q B v W o I 9 P 9 k W F 4 / r i 1 h Q j R d W S 3 1 5 5 M a F s n K 7 S W J G h S m M G c t A U G u u 3 z J i l d w u N H Y B a H y k 7 9 u H o q / J q X p W Z b z y z X U Q Y w 8 E e V n G 8 4 r + 3 X p K l m 7 4 x B m u P q 6 P h e 1 A m o d u b K X i 1 0 Z J Z P T + d 6 l 9 k d O f b m l 8 T v 5 1 X B o y 0 d Y q C 0 e 3 c q R C G b 3 1 V z s s 3 1 f v q O W x 1 f X q 3 M j 7 7 t t 7 y t j s c U j + q P C Z 1 4 C d g u u D p h A / B z P X T f 5 T f T w Y d G N V A E / u Z a f r p w z 9 z / f T f 4 / e T Q S d G 1 d j E f h a a f v r Q 0 1 w / / S H 7 / W T Q k V F d O L G f I 0 0 / f d h r r p 8 + P / x + M u j M q E K d 2 M 8 9 j H + o o z 7 m N t d R X z Z + R x l 4 a F w r T + 6 p a i r 5 i N 9 c T 3 3 R + T 1 l A K p x 1 T 6 5 p 6 r J 5 O O N c z 3 1 9 c j v K Q O R j e s H y j 1 V T S c f 7 Z z r q a 9 m f k 8 Z k G 5 c y V D u q W p C M U U p 2 B X f V 3 p m y W c Q 9 3 F Z R X n R V 0 0 q p t o F 2 1 n V / h T a o C C 8 Q 6 n m F V N G g + 2 s Z p P i a m 3 g g p N y Z 1 V T i 6 n P w X Z W s 1 N x R T x w 9 U u 5 s 6 r Z x R T + Y D u r 2 a 6 4 6 i C 4 F K f c W d 0 E 0 2 1 Z z K r D d D a 0 a U F w g q W 6 C a b b t p h F k O l s a O N K g x M s 1 U 0 w 3 c 7 F r J J M Z 0 N 7 V x q c Y K l u g u k 2 L 2 b R Z j o b 2 r 7 S 4 A R L d R N M t 3 8 x S z r T 2 d A O l g Y n W K q a Y E w 5 G N Y X 0 O x g X M 0 Y X E J W d g d U E 4 y p M 8 N 2 V r O D c Q V Q c D 1 b u b M 6 J 0 v p Z a n c r N A O l o U d L d U E Y y r t s J 3 V 7 G B c K R h c 6 V f u r G q C M a V + 2 M 5 q d j C u H g 0 u O y x 3 V j f B d D s Y s 7 M z n Q 3 t Y F l w g u W 6 C a b b w R h D g + l s a A f L g x M s 1 0 0 w 3 Q 7 G m C F M Z 0 M 7 W B 6 c Y L l u g u l 2 M M Y q Y j o b 2 s H y 4 A T L d R N M t 4 M x N h P T 2 d A O l g c n W K 6 a Y E z B K z Z K p N n B a L W m m s o t z Y 4 f 4 M T 0 z 1 b z 8 n 5 q + 8 7 F N 6 P 1 3 O k r g 5 + X H q N 2 1 I W T B 7 g 7 y 8 O Y I 6 8 / 3 x z C a X l w K X m a / M i Z S p s D S + i 8 U t t a S s E 6 U R d O F m N g Y N D z w K D V w F q D o 7 o j S 8 M j S 3 s e W d p q Z K 1 R G N y R Z e G R Z T 2 P L G s 1 s r Y Q B K k 7 s j w 8 s r z n k e W t R t b 2 / H 3 m j q w I j 6 z o e W R F q 5 G 1 P X 2 e u y M b h k c 2 7 H l k w 1 Y j k 7 K n w h V G L p w E 6 s D Q R j 0 P b c Q e U + 0 7 8 + j C S Q E P D G 7 c 8 + D G L Q f X d o V M 0 B K J 6 x R w Q e W + d + x B y / G 1 X S c T t F C a m E H S u 0 V i W o 6 v 7 W q Z o O X S R O w S 0 7 d h Y q D l + N q u m Q l a N E 3 E O j F 9 m y c m b T m + t q g V C V o 5 T c R G M X 0 b K S Z r O b 6 2 y A 3 N w b c L 9 0 x K a H x 9 m y o m b z m + t u g F z Q m 9 C / d Y T W h 8 f R s s p m g 5 v t b 1 T p q z h B f u 0 a D Q A P u 2 W 8 y w 7 Q D b m i 6 b Q 4 8 X 7 v m m 0 A j 7 N l 9 M W / u l d f G L z e n M C / e Q V m i E f d s w p q 0 R 0 7 o G x O Y Y 6 Y V 7 0 i z k n v d t x k B b M 6 Z 1 K Y T N e d c L 9 9 B T a I R 9 G z L Q 1 p B p X R F g c z D 3 w j 2 5 F R p h 7 z G W t q Z M a 2 D 8 z Q n i C / f 4 W W i E f R s z 0 N a Y a Y 0 P v z n q f O G e o Q u N s G 9 z B t q a M 6 1 h 0 j d n s i / c g 4 C h E f Z t 0 E B b g 6 Y 1 W v j m 8 P i F e 5 o x N M K + T R p o a 9 K 0 h s z e n H K / c I 9 k h k b Y t 0 0 D b W 2 a 1 r j R m + P 4 F + 6 5 0 t A I + 7 Z p o H V M p r V N A 8 i m g Y h N A 3 3 b N N D W p m m N I L w 5 r n 7 h n v A N B e b 7 t m l S 3 q a J w J y 1 H i T B N 3 A H u T N Y A 6 B u D s 2 / f G 6 V Y k N 1 / u K S J 6 q A 3 9 I d 0 T O e y N J k O 5 q X I k 0 e o 6 l e t u 3 3 l 9 / 9 5 f s t y t z 5 y x + O d O z s B p W P W A o c S 0 N Y 8 A 5 N n K W g Y S k o W A o K l k I f L O 1 Y N B H x N O V 4 G o J g d 2 j i P E 0 1 P N 0 Q h Z m a K p i a 9 s H U j s D w i K k Z x 9 Q Q 9 L l D E 2 d q p m F q p l D U T M H T r A + e d s N j x + t p z v E 0 h D j u 0 M R 5 m m t 4 m i t 4 m i t 4 m v f B 0 2 4 w 6 B g K p O B 4 G g L 6 d m j i P C 0 0 P C 0 U P C 0 U P C 3 6 4 G k 3 + H G M o D L k e B o C 2 H Z o 4 j w d a n g 6 V P B 0 q O D p s A + e d o P 9 x s A z I 4 6 n I W B r h y b O 0 5 G G p y M F T 0 c K n o 7 6 4 G k 3 u G 2 M 1 z P m e B o C l H Z o 4 j w d a 3 g 6 V v B 0 r O D p u A + e d o O 5 J h B i A 9 b o D 0 E 5 u 0 Q K s 3 + g s v s H G s N / o L H 8 B 7 2 Y / t 1 w p g k C G + 9 Q q T w q n U u l 8 6 l U T p X K q + r H r e r m V 1 G M P 9 a 1 C l Z + d 4 k U z F V 5 V 0 b j X h m N f 2 V 6 c b A O K k u P k Q 5 9 5 m q c L K P y s o z K z W p e G G O u x s 8 y v T h a B x W G x 0 i R P n M 1 z p Z R e V t G 5 W 4 Z j b 9 l N A 6 X 6 c X j O q g 0 O 0 b a 9 J m r 8 b q M y u 0 y K r / L a B w v o / G 8 T C + u 1 0 H F 0 T F S q c 9 c j f t l V P 6 X U T l g R u O B G Y 0 L Z n r x w Q 4 q T 4 6 R X n 3 m a v w w o 3 L E j M o T M x p X z G h 8 M d O L M 3 Z Q g X C M l O s z V + O Q G Z V H Z l Q u m d H 4 Z E b j l J l e v L K D S n R j p G G f u R r P z K h c M 6 P y z Y z G O T M a 7 8 z 0 4 p 4 d V C Q b I z X 7 n x A 0 D h q o H D R Q O W i g c d B A 4 6 B B L w 7 a Q U W q M V 6 x z 1 y N h w Y q D w 1 U H h p o P D T Q e G j Q i 4 d 2 U J F o j P f s M 1 f 1 9 U v 3 + U v 3 / U v 1 A U z 1 B a y f T 2 C H F G n G e N k + c z U e G q g 8 N F B 5 a K D x 0 E D j o U E v H t p B R Z I x 3 r j P X I 2 H B i o P D V Q e G m g 8 N N B 4 a N C L h 3 Z Q k W K M 1 + 4 z V + O h g c p D A 5 W H B h o P D T Q e G v T i o R 1 U J B j j 3 f v M 1 X h o o P L Q Q O W h g c Z D A 4 2 H B r 1 4 a A d V 6 c X 1 A n z m a j w 0 U H l o o P L Q Q O O h g c Z D g 1 4 8 t I P K 5 O J 6 C z 5 z N R 4 a q D w 0 U H l o o P H Q Q O O h Q S 8 e 2 k F 1 a n G 9 C p + 5 G g 8 N V B 4 a q D w 0 0 H h o o P H Q o B c P 7 a B C s W 6 9 D y 4 h S e O h p S o P L V V 5 a K n G Q 0 s 1 H l q q 8 9 A C e Y U d D Y X a O b v c A 4 N / K q v 4 W y i r W C n 1 r q p i Q G l a n 1 l p b J + X 8 9 l t 8 m p + / 8 t k u S x n 5 S e 1 + a 2 o T b X S K N S m 9 U G g x q p 7 u f 6 0 z P y 2 9 O X F S 5 W + t D 5 W 1 R i q z 9 z q E 5 8 0 5 r e h M e F y v x 2 K / T b g c 0 w R B V I X w S + F E K 1 + 0 K 7 e g V v h A B c 1 k A p L i P U N h J I G u I g B r V s g l S o Q q x M I B Q l w C Q J a d U A q N C D W F h D K C e A C A r R m g F Q m Q K w M I B Q D w P D / F P F f A v k X c f 0 F K H 8 M 3 u / h 9 U s Q / S I q v w D E T 6 D 3 P b R 9 C W B f x N Q X Y P Q J c L 6 H l S / B 4 4 u I + A I I P o G 9 9 5 D u J X B 7 E c 9 e g L A n o P U e T r 0 I T S + j 0 U s A 9 A R y 3 k O Z F 4 H l Z S x 5 C T 6 e A M Z 7 G P E i L L y M B C + B v x O 4 d w / h X Q R 1 l 3 H c J e h 2 A t b u 4 b O L k O w y C r s E v E 6 g 1 j 1 0 d R F Q X c Z Q l 2 D T C V C 6 h 4 0 u w q H L C O g S 6 D m B O f e Q z U U w c x m / X I I s J y D l H i 6 5 C E U u o 4 9 L g O M E Y t x D F R e B x G X s c A k u n A C E e 5 j g I g y 4 j P w t g X 0 T e G 8 P 0 V s E 8 Z Z x u y W o b g L O 7 e F x i x D c M u q 2 B L R N o L U 9 N G 0 R Q F v G z J Z g s g k w t o e F L c J f y 4 j X E s g 1 g b X 2 k K x F 8 G o Z r 1 q C q C a g 1 B 4 O t Q g 9 L a N N S w D T B F L a Q 5 E W g a N l r G g J H p o A Q n s Y 0 C L s s 4 z 0 L I E 7 E z h n D 8 F Z B G 2 W c Z o l a G Y C x u z h L 4 u Q y z L K s g S s j K G U 4 6 j I C J U Y I f k i 8 F u E F 4 s g V h E q K Q L y R N C X C C o S Q y t i I E I M 2 4 d B 7 j A k H A Z Q w 3 B j G J s L 4 1 h h z C e M j 4 S x h D D u D s a o w X g u G P s E 4 4 R g T A 2 M P 4 G x G j C u A Q Y A w G f X 8 a l r f F w Y H 3 T F R z T x 4 U J 8 L A 4 f 6 C J H k c j p G X L e g 5 x Q I D n 1 J A u c 5 C 2 T T F u S G 0 q y G U n + H a 1 w 7 4 Q w 8 E + S 6 k A + z p P P y e Q D K P l k R 9 I A c a + c G v O R I q O B k r R c y K M K X m z K Q q p L z T p f b J h o v B t p x V G 0 A O Z 6 r B o u Q l X / + K S q k q o u u 4 q K r n 6 9 C d G U + 3 q r m 2 q r D d O + m D 9 c T W f l 8 Y e v n 3 9 z k n z 9 / F n 1 z 0 X 1 z 7 + / / / b 8 J P n y 8 n m 8 u H G k G G h T b L S p N n 0 6 W 1 T l a D H m P G H G / u a 2 2 G z w 5 X / 4 f 1 B L A w Q U A A A I C A B K Y I d b U 3 I 4 L J s A A A D h A A A A E w A A A F t D b 2 5 0 Z W 5 0 X 1 R 5 c G V z X S 5 4 b W x t j j 0 O w j A M R q 8 S e W 9 d G B B C T R m A G 3 C B K L g / o n G i x k X l b A w c i S u Q t m t H f 3 7 P n 3 + f b 3 m e X K 9 e N M T O s 4 Z d X o A i t v 7 R c a N h l D o 7 w r k q 7 + 9 A U S W U o 4 Z W J J w Q o 2 3 J m Z j 7 Q J w 2 t R + c k T Q O D Q Z j n 6 Y h 3 B f F A a 1 n I Z Z M 5 h t Q l V e q z d i L u k 0 p X m u T D u q y c n O V B q F J c I l x 0 3 B b f O h N x 4 u B y 8 P V H 1 B L A Q I U A x Q A A A g I A E p g h 1 t m 0 e m v p Q A A A P Y A A A A S A A A A A A A A A A A A A A C k g Q A A A A B D b 2 5 m a W c v U G F j a 2 F n Z S 5 4 b W x Q S w E C F A M U A A A I C A B K Y I d b L A t K 5 M y v A A D j w Q U A E w A A A A A A A A A A A A A A p I H V A A A A R m 9 y b X V s Y X M v U 2 V j d G l v b j E u b V B L A Q I U A x Q A A A g I A E p g h 1 t T c j g s m w A A A O E A A A A T A A A A A A A A A A A A A A C k g d K w A A B b Q 2 9 u d G V u d F 9 U e X B l c 1 0 u e G 1 s U E s F B g A A A A A D A A M A w g A A A J 6 x 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6 L A w A A A A A A D I s D A O + 7 v z w / e G 1 s I H Z l c n N p b 2 4 9 I j E u M C I g Z W 5 j b 2 R p b m c 9 I n V 0 Z i 0 4 I j 8 + P E x v Y 2 F s U G F j a 2 F n Z U 1 l d G F k Y X R h R m l s Z S B 4 b W x u c z p 4 c 2 k 9 I m h 0 d H A 6 L y 9 3 d 3 c u d z M u b 3 J n L z I w M D E v W E 1 M U 2 N o Z W 1 h L W l u c 3 R h b m N l I i B 4 b W x u c z p 4 c 2 Q 9 I m h 0 d H A 6 L y 9 3 d 3 c u d z M u b 3 J n L z I w M D E v W E 1 M U 2 N o Z W 1 h I j 4 8 S X R l b X M + P E l 0 Z W 0 + P E l 0 Z W 1 M b 2 N h d G l v b j 4 8 S X R l b V R 5 c G U + R m 9 y b X V s Y T w v S X R l b V R 5 c G U + P E l 0 Z W 1 Q Y X R o P l N l Y 3 R p b 2 4 x L 0 Z T R D w v S X R l b V B h d G g + P C 9 J d G V t T G 9 j Y X R p b 2 4 + P F N 0 Y W J s Z U V u d H J p Z X M + P E V u d H J 5 I F R 5 c G U 9 I k J 1 Z m Z l c k 5 l e H R S Z W Z y Z X N o I i B W Y W x 1 Z T 0 i b D E i I C 8 + P E V u d H J 5 I F R 5 c G U 9 I k Z p b G x F b m F i b G V k I i B W Y W x 1 Z T 0 i b D E i I C 8 + P E V u d H J 5 I F R 5 c G U 9 I k Z p b G x l Z E N v b X B s Z X R l U m V z d W x 0 V G 9 X b 3 J r c 2 h l Z X Q i I F Z h b H V l P S J s M S I g L z 4 8 R W 5 0 c n k g V H l w Z T 0 i R m l s b F R v R G F 0 Y U 1 v Z G V s R W 5 h Y m x l Z C I g V m F s d W U 9 I m w w I i A v P j x F b n R y e S B U e X B l P S J J c 1 B y a X Z h d G U i I F Z h b H V l P S J s M C I g L z 4 8 R W 5 0 c n k g V H l w Z T 0 i U X V l c n l J R C I g V m F s d W U 9 I n N l Y z M 3 Y T g w Y i 1 l N 2 M 5 L T R k N z Y t O T k z Z C 0 w Z D V l Y j Y 0 N T g z N G Y i I C 8 + P E V u d H J 5 I F R 5 c G U 9 I l J l Y 2 9 2 Z X J 5 V G F y Z 2 V 0 Q 2 9 s d W 1 u I i B W Y W x 1 Z T 0 i b D E i I C 8 + P E V u d H J 5 I F R 5 c G U 9 I l J l Y 2 9 2 Z X J 5 V G F y Z 2 V 0 U m 9 3 I i B W Y W x 1 Z T 0 i b D Y i I C 8 + P E V u d H J 5 I F R 5 c G U 9 I l J l Y 2 9 2 Z X J 5 V G F y Z 2 V 0 U 2 h l Z X Q i I F Z h b H V l P S J z R l N E I i A v P j x F b n R y e S B U e X B l P S J S Z X N 1 b H R U e X B l I i B W Y W x 1 Z T 0 i c 1 R h Y m x l I i A v P j x F b n R y e S B U e X B l P S J O Y X Z p Z 2 F 0 a W 9 u U 3 R l c E 5 h b W U i I F Z h b H V l P S J z T m F 2 a W d h d G l l I i A v P j x F b n R y e S B U e X B l P S J G a W x s T 2 J q Z W N 0 V H l w Z S I g V m F s d W U 9 I n N U Y W J s Z S I g L z 4 8 R W 5 0 c n k g V H l w Z T 0 i T m F t Z V V w Z G F 0 Z W R B Z n R l c k Z p b G w i I F Z h b H V l P S J s M C I g L z 4 8 R W 5 0 c n k g V H l w Z T 0 i R m l s b F R h c m d l d C I g V m F s d W U 9 I n N G U 0 Q i I C 8 + P E V u d H J 5 I F R 5 c G U 9 I k x v Y W R U b 1 J l c G 9 y d E R p c 2 F i b G V k I i B W Y W x 1 Z T 0 i b D A i I C 8 + P E V u d H J 5 I F R 5 c G U 9 I k Z p b G x M Y X N 0 V X B k Y X R l Z C I g V m F s d W U 9 I m Q y M D I 1 L T E y L T A 3 V D E x O j A y O j E 3 L j g w M T A 4 N T B a I i A v P j x F b n R y e S B U e X B l P S J G a W x s R X J y b 3 J D b 3 V u d C I g V m F s d W U 9 I m w w I i A v P j x F b n R y e S B U e X B l P S J G a W x s R X J y b 3 J D b 2 R l I i B W Y W x 1 Z T 0 i c 1 V u a 2 5 v d 2 4 i I C 8 + P E V u d H J 5 I F R 5 c G U 9 I k Z p b G x D b 2 x 1 b W 5 U e X B l c y I g V m F s d W U 9 I n N C Z 0 1 H Q m d Z R 0 J n W U R B d 0 1 E Q X d N R E F 3 T U R B d 0 1 H Q X d N R E F 3 T U R B d 1 l E Q X d N R E F 3 T U R C Z 1 l H Q X d j S E J n W U d C Z 1 l H Q X d Z R 0 J n W T 0 i I C 8 + P E V u d H J 5 I F R 5 c G U 9 I k Z p b G x D b 3 V u d C I g V m F s d W U 9 I m w w I i A v P j x F b n R y e S B U e X B l P S J G a W x s Q 2 9 s d W 1 u T m F t Z X M i I F Z h b H V l P S J z W y Z x d W 9 0 O 0 t y a W 5 n Z G F n J n F 1 b 3 Q 7 L C Z x d W 9 0 O 1 Z l c i 5 u c i 4 m c X V v d D s s J n F 1 b 3 Q 7 T m F h b S B 2 Z X J l b m l n a W 5 n J n F 1 b 3 Q 7 L C Z x d W 9 0 O 0 R l b G V n Y X R p Z S Z x d W 9 0 O y w m c X V v d D t N d X p p Z W t r b 3 J w c y B 0 a W p k Z W 5 z I G 1 h c n M g Z W 4 g Z G V m a W x c d T A w R T k m c X V v d D s s J n F 1 b 3 Q 7 R G V l b G 5 h b W U g a m V 1 Z 2 R r b 2 5 p b m d z Y 2 h p Z X R l b i Z x d W 9 0 O y w m c X V v d D t N Y W o u I F N l b m l v c m V u I G p 1 c m V y Z W 4 g Y m l q I G 1 h c n M m c X V v d D s s J n F 1 b 3 Q 7 T W F q L i B K Z X V n Z C B q d X J l c m V u I G J p a i B t Y X J z J n F 1 b 3 Q 7 L C Z x d W 9 0 O 0 t v c n B z I H N l b m l v c m V u J n F 1 b 3 Q 7 L C Z x d W 9 0 O 0 p 1 b m l v c m V u I G t v c n B z I D E m c X V v d D s s J n F 1 b 3 Q 7 S n V u a W 9 y Z W 4 g a 2 9 y c H M g M i Z x d W 9 0 O y w m c X V v d D t B c 3 B p c m F u d G V u I G t v c n B z I D E m c X V v d D s s J n F 1 b 3 Q 7 Q X N w a X J h b n R l b i B r b 3 J w c y A y J n F 1 b 3 Q 7 L C Z x d W 9 0 O 0 F j c m 9 i Y X R p c 2 N o I H N l b m l v c m V u J n F 1 b 3 Q 7 L C Z x d W 9 0 O 0 F j c m 9 i Y X R p c 2 N o I G p 1 b m l v c m V u J n F 1 b 3 Q 7 L C Z x d W 9 0 O 0 F j c m 9 i Y X R p c 2 N o I G F z c G l y Y W 5 0 Z W 4 m c X V v d D s s J n F 1 b 3 Q 7 T 3 B n Z X Z l b i B 2 Z W 5 k Z W x p Z X J z I G l u Z C 4 m c X V v d D s s J n F 1 b 3 Q 7 Q W N y b 2 I u I H N l b m l v c m V u I G l u Z G l 2 L i Z x d W 9 0 O y w m c X V v d D t B Y 3 J v Y i 4 g a n V u a W 9 y Z W 4 g a W 5 k a X Y u J n F 1 b 3 Q 7 L C Z x d W 9 0 O 0 F j c m 9 i L i B h c 3 B p c m F u d G V u I G l u Z G l 2 L i Z x d W 9 0 O y w m c X V v d D t E Z W V s b m F t Z S B o b 2 9 m Z G t v c n B z J n F 1 b 3 Q 7 L C Z x d W 9 0 O 0 d y b 2 V w Z W 4 s I H R l Y W 1 z L C B l b n N l b W J s Z X M g Z W 4 g Z H V v X H U w M D I 3 c y Z x d W 9 0 O y w m c X V v d D t B Y W 5 0 Y W w g b 3 B n Z W d l d m V u I G 1 h a m 9 y Z X R 0 Z X M m c X V v d D s s J n F 1 b 3 Q 7 T 3 B n Z X Z l b i B i a W V s Z W 1 h b m 5 l b i Z x d W 9 0 O y w m c X V v d D t T Z W 5 p b 3 J l b i Z x d W 9 0 O y w m c X V v d D t K b 2 5 n I F Z v b H d h c 3 N l b m U m c X V v d D s s J n F 1 b 3 Q 7 S n V u a W 9 y Z W 4 m c X V v d D s s J n F 1 b 3 Q 7 Q X N w a X J h b n R l b i Z x d W 9 0 O y w m c X V v d D t E Z W V s b m F t Z S B t Y X J r Z X R l b n R z d G V y c y Z x d W 9 0 O y w m c X V v d D t B Y W 5 0 Y W w g b H V j a H R n Z X d l Z X J z Y 2 h 1 d H R l c n M m c X V v d D s s J n F 1 b 3 Q 7 Q W F u d G F s I G x 1 Y 2 h 0 c G l z d G 9 v b H N j a H V 0 d G V y c y Z x d W 9 0 O y w m c X V v d D t B Y W 5 0 Y W w g a G F u Z G J v b 2 d z Y 2 h 1 d H R l c n M m c X V v d D s s J n F 1 b 3 Q 7 Q W F u d G F s I G t y d W l z Y m 9 v Z 3 N j a H V 0 d G V y c y Z x d W 9 0 O y w m c X V v d D s o Q W F u d G F s I G p l d W d k a 2 9 y c H N l b i Z x d W 9 0 O y w m c X V v d D t U b 3 R h Y W w g Y W F u d G F s I G R l Z W x u Z W 1 l c n M m c X V v d D s s J n F 1 b 3 Q 7 V 2 F h c n Z h b i B h Y W 5 0 Y W w g a m V 1 Z 2 Q g K H Q v b S A x N S B q Y W F y K S Z x d W 9 0 O y w m c X V v d D t L Y W 5 v b i B l d G M u J n F 1 b 3 Q 7 L C Z x d W 9 0 O 1 B h Y X J k Z W 4 g Z W 4 v b 2 Y g a 2 9 l d H N l b i Z x d W 9 0 O y w m c X V v d D t U b 2 V s a W N o d G l u Z y 9 v c G 1 l c m t p b m d l b i Z x d W 9 0 O y w m c X V v d D t J b n p l b m R p b m c t S U Q m c X V v d D s s J n F 1 b 3 Q 7 S W 5 6 Z W 5 k Z G F 0 d W 0 m c X V v d D s s J n F 1 b 3 Q 7 R G F 0 Z S B V c G R h d G V k J n F 1 b 3 Q 7 L C Z x d W 9 0 O 0 5 h Y W 0 g d m F u I G h l d C B o b 2 9 m Z G t v c n B z J n F 1 b 3 Q 7 L C Z x d W 9 0 O 1 p h b C B v c C B 0 c m V k Z W 4 g Y W x z I C h o b 2 9 m Z G t v c n B z K S Z x d W 9 0 O y w m c X V v d D t W b 3 J t I H Z h b i B 0 d 2 V l I G 1 1 e m l l a 3 d l c m t l b i A o a G 9 v Z m R r b 3 J w c y k m c X V v d D s s J n F 1 b 3 Q 7 W m F s I H V p d G t v b W V u I G l u I G R l O i A o a G 9 v Z m R r b 3 J w c y k m c X V v d D s s J n F 1 b 3 Q 7 T X V 6 a W V r d 2 V y a z E g K G h v b 2 Z k a 2 9 y c H M p J n F 1 b 3 Q 7 L C Z x d W 9 0 O 0 1 1 e m l l a 3 d l c m s y I C h o b 2 9 m Z G t v c n B z K S Z x d W 9 0 O y w m c X V v d D t L b 3 J w c y B i Z X N 0 Y W F 0 I H V p d C A u L i 4 g Z G V l b G 5 l b W V y c y A o a G 9 v Z m R r b 3 J w c y k m c X V v d D s s J n F 1 b 3 Q 7 V 2 9 y Z H Q g Z X I g Z 2 V i c n V p a y B n Z W 1 h Y W t 0 I H Z h b i B t Z W N o Y W 5 p c 2 N o Z S B t d X p p Z W s / J n F 1 b 3 Q 7 L C Z x d W 9 0 O 0 9 u Z G V y Z G V s Z W 4 m c X V v d D s s J n F 1 b 3 Q 7 U 2 V j d G l l c y Z x d W 9 0 O y w m c X V v d D t M Z W V m d G l q Z H N j Y X R l Z 2 9 y a W U m c X V v d D t d I i A v P j x F b n R y e S B U e X B l P S J G a W x s U 3 R h d H V z I i B W Y W x 1 Z T 0 i c 0 N v b X B s Z X R l I i A v P j x F b n R y e S B U e X B l P S J B Z G R l Z F R v R G F 0 Y U 1 v Z G V s I i B W Y W x 1 Z T 0 i b D A i I C 8 + P E V u d H J 5 I F R 5 c G U 9 I l J l b G F 0 a W 9 u c 2 h p c E l u Z m 9 D b 2 5 0 Y W l u Z X I i I F Z h b H V l P S J z e y Z x d W 9 0 O 2 N v b H V t b k N v d W 5 0 J n F 1 b 3 Q 7 O j U z L C Z x d W 9 0 O 2 t l e U N v b H V t b k 5 h b W V z J n F 1 b 3 Q 7 O l t d L C Z x d W 9 0 O 3 F 1 Z X J 5 U m V s Y X R p b 2 5 z a G l w c y Z x d W 9 0 O z p b X S w m c X V v d D t j b 2 x 1 b W 5 J Z G V u d G l 0 a W V z J n F 1 b 3 Q 7 O l s m c X V v d D t T Z W N 0 a W 9 u M S 9 G U 0 Q v Q X V 0 b 1 J l b W 9 2 Z W R D b 2 x 1 b W 5 z M S 5 7 S 3 J p b m d k Y W c s M H 0 m c X V v d D s s J n F 1 b 3 Q 7 U 2 V j d G l v b j E v R l N E L 0 F 1 d G 9 S Z W 1 v d m V k Q 2 9 s d W 1 u c z E u e 1 Z l c i 5 u c i 4 s M X 0 m c X V v d D s s J n F 1 b 3 Q 7 U 2 V j d G l v b j E v R l N E L 0 F 1 d G 9 S Z W 1 v d m V k Q 2 9 s d W 1 u c z E u e 0 5 h Y W 0 g d m V y Z W 5 p Z 2 l u Z y w y f S Z x d W 9 0 O y w m c X V v d D t T Z W N 0 a W 9 u M S 9 G U 0 Q v Q X V 0 b 1 J l b W 9 2 Z W R D b 2 x 1 b W 5 z M S 5 7 R G V s Z W d h d G l l L D N 9 J n F 1 b 3 Q 7 L C Z x d W 9 0 O 1 N l Y 3 R p b 2 4 x L 0 Z T R C 9 B d X R v U m V t b 3 Z l Z E N v b H V t b n M x L n t N d X p p Z W t r b 3 J w c y B 0 a W p k Z W 5 z I G 1 h c n M g Z W 4 g Z G V m a W x c d T A w R T k s N H 0 m c X V v d D s s J n F 1 b 3 Q 7 U 2 V j d G l v b j E v R l N E L 0 F 1 d G 9 S Z W 1 v d m V k Q 2 9 s d W 1 u c z E u e 0 R l Z W x u Y W 1 l I G p l d W d k a 2 9 u a W 5 n c 2 N o a W V 0 Z W 4 s N X 0 m c X V v d D s s J n F 1 b 3 Q 7 U 2 V j d G l v b j E v R l N E L 0 F 1 d G 9 S Z W 1 v d m V k Q 2 9 s d W 1 u c z E u e 0 1 h a i 4 g U 2 V u a W 9 y Z W 4 g a n V y Z X J l b i B i a W o g b W F y c y w 2 f S Z x d W 9 0 O y w m c X V v d D t T Z W N 0 a W 9 u M S 9 G U 0 Q v Q X V 0 b 1 J l b W 9 2 Z W R D b 2 x 1 b W 5 z M S 5 7 T W F q L i B K Z X V n Z C B q d X J l c m V u I G J p a i B t Y X J z L D d 9 J n F 1 b 3 Q 7 L C Z x d W 9 0 O 1 N l Y 3 R p b 2 4 x L 0 Z T R C 9 B d X R v U m V t b 3 Z l Z E N v b H V t b n M x L n t L b 3 J w c y B z Z W 5 p b 3 J l b i w 4 f S Z x d W 9 0 O y w m c X V v d D t T Z W N 0 a W 9 u M S 9 G U 0 Q v Q X V 0 b 1 J l b W 9 2 Z W R D b 2 x 1 b W 5 z M S 5 7 S n V u a W 9 y Z W 4 g a 2 9 y c H M g M S w 5 f S Z x d W 9 0 O y w m c X V v d D t T Z W N 0 a W 9 u M S 9 G U 0 Q v Q X V 0 b 1 J l b W 9 2 Z W R D b 2 x 1 b W 5 z M S 5 7 S n V u a W 9 y Z W 4 g a 2 9 y c H M g M i w x M H 0 m c X V v d D s s J n F 1 b 3 Q 7 U 2 V j d G l v b j E v R l N E L 0 F 1 d G 9 S Z W 1 v d m V k Q 2 9 s d W 1 u c z E u e 0 F z c G l y Y W 5 0 Z W 4 g a 2 9 y c H M g M S w x M X 0 m c X V v d D s s J n F 1 b 3 Q 7 U 2 V j d G l v b j E v R l N E L 0 F 1 d G 9 S Z W 1 v d m V k Q 2 9 s d W 1 u c z E u e 0 F z c G l y Y W 5 0 Z W 4 g a 2 9 y c H M g M i w x M n 0 m c X V v d D s s J n F 1 b 3 Q 7 U 2 V j d G l v b j E v R l N E L 0 F 1 d G 9 S Z W 1 v d m V k Q 2 9 s d W 1 u c z E u e 0 F j c m 9 i Y X R p c 2 N o I H N l b m l v c m V u L D E z f S Z x d W 9 0 O y w m c X V v d D t T Z W N 0 a W 9 u M S 9 G U 0 Q v Q X V 0 b 1 J l b W 9 2 Z W R D b 2 x 1 b W 5 z M S 5 7 Q W N y b 2 J h d G l z Y 2 g g a n V u a W 9 y Z W 4 s M T R 9 J n F 1 b 3 Q 7 L C Z x d W 9 0 O 1 N l Y 3 R p b 2 4 x L 0 Z T R C 9 B d X R v U m V t b 3 Z l Z E N v b H V t b n M x L n t B Y 3 J v Y m F 0 a X N j a C B h c 3 B p c m F u d G V u L D E 1 f S Z x d W 9 0 O y w m c X V v d D t T Z W N 0 a W 9 u M S 9 G U 0 Q v Q X V 0 b 1 J l b W 9 2 Z W R D b 2 x 1 b W 5 z M S 5 7 T 3 B n Z X Z l b i B 2 Z W 5 k Z W x p Z X J z I G l u Z C 4 s M T Z 9 J n F 1 b 3 Q 7 L C Z x d W 9 0 O 1 N l Y 3 R p b 2 4 x L 0 Z T R C 9 B d X R v U m V t b 3 Z l Z E N v b H V t b n M x L n t B Y 3 J v Y i 4 g c 2 V u a W 9 y Z W 4 g a W 5 k a X Y u L D E 3 f S Z x d W 9 0 O y w m c X V v d D t T Z W N 0 a W 9 u M S 9 G U 0 Q v Q X V 0 b 1 J l b W 9 2 Z W R D b 2 x 1 b W 5 z M S 5 7 Q W N y b 2 I u I G p 1 b m l v c m V u I G l u Z G l 2 L i w x O H 0 m c X V v d D s s J n F 1 b 3 Q 7 U 2 V j d G l v b j E v R l N E L 0 F 1 d G 9 S Z W 1 v d m V k Q 2 9 s d W 1 u c z E u e 0 F j c m 9 i L i B h c 3 B p c m F u d G V u I G l u Z G l 2 L i w x O X 0 m c X V v d D s s J n F 1 b 3 Q 7 U 2 V j d G l v b j E v R l N E L 0 F 1 d G 9 S Z W 1 v d m V k Q 2 9 s d W 1 u c z E u e 0 R l Z W x u Y W 1 l I G h v b 2 Z k a 2 9 y c H M s M j B 9 J n F 1 b 3 Q 7 L C Z x d W 9 0 O 1 N l Y 3 R p b 2 4 x L 0 Z T R C 9 B d X R v U m V t b 3 Z l Z E N v b H V t b n M x L n t H c m 9 l c G V u L C B 0 Z W F t c y w g Z W 5 z Z W 1 i b G V z I G V u I G R 1 b 1 x 1 M D A y N 3 M s M j F 9 J n F 1 b 3 Q 7 L C Z x d W 9 0 O 1 N l Y 3 R p b 2 4 x L 0 Z T R C 9 B d X R v U m V t b 3 Z l Z E N v b H V t b n M x L n t B Y W 5 0 Y W w g b 3 B n Z W d l d m V u I G 1 h a m 9 y Z X R 0 Z X M s M j J 9 J n F 1 b 3 Q 7 L C Z x d W 9 0 O 1 N l Y 3 R p b 2 4 x L 0 Z T R C 9 B d X R v U m V t b 3 Z l Z E N v b H V t b n M x L n t P c G d l d m V u I G J p Z W x l b W F u b m V u L D I z f S Z x d W 9 0 O y w m c X V v d D t T Z W N 0 a W 9 u M S 9 G U 0 Q v Q X V 0 b 1 J l b W 9 2 Z W R D b 2 x 1 b W 5 z M S 5 7 U 2 V u a W 9 y Z W 4 s M j R 9 J n F 1 b 3 Q 7 L C Z x d W 9 0 O 1 N l Y 3 R p b 2 4 x L 0 Z T R C 9 B d X R v U m V t b 3 Z l Z E N v b H V t b n M x L n t K b 2 5 n I F Z v b H d h c 3 N l b m U s M j V 9 J n F 1 b 3 Q 7 L C Z x d W 9 0 O 1 N l Y 3 R p b 2 4 x L 0 Z T R C 9 B d X R v U m V t b 3 Z l Z E N v b H V t b n M x L n t K d W 5 p b 3 J l b i w y N n 0 m c X V v d D s s J n F 1 b 3 Q 7 U 2 V j d G l v b j E v R l N E L 0 F 1 d G 9 S Z W 1 v d m V k Q 2 9 s d W 1 u c z E u e 0 F z c G l y Y W 5 0 Z W 4 s M j d 9 J n F 1 b 3 Q 7 L C Z x d W 9 0 O 1 N l Y 3 R p b 2 4 x L 0 Z T R C 9 B d X R v U m V t b 3 Z l Z E N v b H V t b n M x L n t E Z W V s b m F t Z S B t Y X J r Z X R l b n R z d G V y c y w y O H 0 m c X V v d D s s J n F 1 b 3 Q 7 U 2 V j d G l v b j E v R l N E L 0 F 1 d G 9 S Z W 1 v d m V k Q 2 9 s d W 1 u c z E u e 0 F h b n R h b C B s d W N o d G d l d 2 V l c n N j a H V 0 d G V y c y w y O X 0 m c X V v d D s s J n F 1 b 3 Q 7 U 2 V j d G l v b j E v R l N E L 0 F 1 d G 9 S Z W 1 v d m V k Q 2 9 s d W 1 u c z E u e 0 F h b n R h b C B s d W N o d H B p c 3 R v b 2 x z Y 2 h 1 d H R l c n M s M z B 9 J n F 1 b 3 Q 7 L C Z x d W 9 0 O 1 N l Y 3 R p b 2 4 x L 0 Z T R C 9 B d X R v U m V t b 3 Z l Z E N v b H V t b n M x L n t B Y W 5 0 Y W w g a G F u Z G J v b 2 d z Y 2 h 1 d H R l c n M s M z F 9 J n F 1 b 3 Q 7 L C Z x d W 9 0 O 1 N l Y 3 R p b 2 4 x L 0 Z T R C 9 B d X R v U m V t b 3 Z l Z E N v b H V t b n M x L n t B Y W 5 0 Y W w g a 3 J 1 a X N i b 2 9 n c 2 N o d X R 0 Z X J z L D M y f S Z x d W 9 0 O y w m c X V v d D t T Z W N 0 a W 9 u M S 9 G U 0 Q v Q X V 0 b 1 J l b W 9 2 Z W R D b 2 x 1 b W 5 z M S 5 7 K E F h b n R h b C B q Z X V n Z G t v c n B z Z W 4 s M z N 9 J n F 1 b 3 Q 7 L C Z x d W 9 0 O 1 N l Y 3 R p b 2 4 x L 0 Z T R C 9 B d X R v U m V t b 3 Z l Z E N v b H V t b n M x L n t U b 3 R h Y W w g Y W F u d G F s I G R l Z W x u Z W 1 l c n M s M z R 9 J n F 1 b 3 Q 7 L C Z x d W 9 0 O 1 N l Y 3 R p b 2 4 x L 0 Z T R C 9 B d X R v U m V t b 3 Z l Z E N v b H V t b n M x L n t X Y W F y d m F u I G F h b n R h b C B q Z X V n Z C A o d C 9 t I D E 1 I G p h Y X I p L D M 1 f S Z x d W 9 0 O y w m c X V v d D t T Z W N 0 a W 9 u M S 9 G U 0 Q v Q X V 0 b 1 J l b W 9 2 Z W R D b 2 x 1 b W 5 z M S 5 7 S 2 F u b 2 4 g Z X R j L i w z N n 0 m c X V v d D s s J n F 1 b 3 Q 7 U 2 V j d G l v b j E v R l N E L 0 F 1 d G 9 S Z W 1 v d m V k Q 2 9 s d W 1 u c z E u e 1 B h Y X J k Z W 4 g Z W 4 v b 2 Y g a 2 9 l d H N l b i w z N 3 0 m c X V v d D s s J n F 1 b 3 Q 7 U 2 V j d G l v b j E v R l N E L 0 F 1 d G 9 S Z W 1 v d m V k Q 2 9 s d W 1 u c z E u e 1 R v Z W x p Y 2 h 0 a W 5 n L 2 9 w b W V y a 2 l u Z 2 V u L D M 4 f S Z x d W 9 0 O y w m c X V v d D t T Z W N 0 a W 9 u M S 9 G U 0 Q v Q X V 0 b 1 J l b W 9 2 Z W R D b 2 x 1 b W 5 z M S 5 7 S W 5 6 Z W 5 k a W 5 n L U l E L D M 5 f S Z x d W 9 0 O y w m c X V v d D t T Z W N 0 a W 9 u M S 9 G U 0 Q v Q X V 0 b 1 J l b W 9 2 Z W R D b 2 x 1 b W 5 z M S 5 7 S W 5 6 Z W 5 k Z G F 0 d W 0 s N D B 9 J n F 1 b 3 Q 7 L C Z x d W 9 0 O 1 N l Y 3 R p b 2 4 x L 0 Z T R C 9 B d X R v U m V t b 3 Z l Z E N v b H V t b n M x L n t E Y X R l I F V w Z G F 0 Z W Q s N D F 9 J n F 1 b 3 Q 7 L C Z x d W 9 0 O 1 N l Y 3 R p b 2 4 x L 0 Z T R C 9 B d X R v U m V t b 3 Z l Z E N v b H V t b n M x L n t O Y W F t I H Z h b i B o Z X Q g a G 9 v Z m R r b 3 J w c y w 0 M n 0 m c X V v d D s s J n F 1 b 3 Q 7 U 2 V j d G l v b j E v R l N E L 0 F 1 d G 9 S Z W 1 v d m V k Q 2 9 s d W 1 u c z E u e 1 p h b C B v c C B 0 c m V k Z W 4 g Y W x z I C h o b 2 9 m Z G t v c n B z K S w 0 M 3 0 m c X V v d D s s J n F 1 b 3 Q 7 U 2 V j d G l v b j E v R l N E L 0 F 1 d G 9 S Z W 1 v d m V k Q 2 9 s d W 1 u c z E u e 1 Z v c m 0 g d m F u I H R 3 Z W U g b X V 6 a W V r d 2 V y a 2 V u I C h o b 2 9 m Z G t v c n B z K S w 0 N H 0 m c X V v d D s s J n F 1 b 3 Q 7 U 2 V j d G l v b j E v R l N E L 0 F 1 d G 9 S Z W 1 v d m V k Q 2 9 s d W 1 u c z E u e 1 p h b C B 1 a X R r b 2 1 l b i B p b i B k Z T o g K G h v b 2 Z k a 2 9 y c H M p L D Q 1 f S Z x d W 9 0 O y w m c X V v d D t T Z W N 0 a W 9 u M S 9 G U 0 Q v Q X V 0 b 1 J l b W 9 2 Z W R D b 2 x 1 b W 5 z M S 5 7 T X V 6 a W V r d 2 V y a z E g K G h v b 2 Z k a 2 9 y c H M p L D Q 2 f S Z x d W 9 0 O y w m c X V v d D t T Z W N 0 a W 9 u M S 9 G U 0 Q v Q X V 0 b 1 J l b W 9 2 Z W R D b 2 x 1 b W 5 z M S 5 7 T X V 6 a W V r d 2 V y a z I g K G h v b 2 Z k a 2 9 y c H M p L D Q 3 f S Z x d W 9 0 O y w m c X V v d D t T Z W N 0 a W 9 u M S 9 G U 0 Q v Q X V 0 b 1 J l b W 9 2 Z W R D b 2 x 1 b W 5 z M S 5 7 S 2 9 y c H M g Y m V z d G F h d C B 1 a X Q g L i 4 u I G R l Z W x u Z W 1 l c n M g K G h v b 2 Z k a 2 9 y c H M p L D Q 4 f S Z x d W 9 0 O y w m c X V v d D t T Z W N 0 a W 9 u M S 9 G U 0 Q v Q X V 0 b 1 J l b W 9 2 Z W R D b 2 x 1 b W 5 z M S 5 7 V 2 9 y Z H Q g Z X I g Z 2 V i c n V p a y B n Z W 1 h Y W t 0 I H Z h b i B t Z W N o Y W 5 p c 2 N o Z S B t d X p p Z W s / L D Q 5 f S Z x d W 9 0 O y w m c X V v d D t T Z W N 0 a W 9 u M S 9 G U 0 Q v Q X V 0 b 1 J l b W 9 2 Z W R D b 2 x 1 b W 5 z M S 5 7 T 2 5 k Z X J k Z W x l b i w 1 M H 0 m c X V v d D s s J n F 1 b 3 Q 7 U 2 V j d G l v b j E v R l N E L 0 F 1 d G 9 S Z W 1 v d m V k Q 2 9 s d W 1 u c z E u e 1 N l Y 3 R p Z X M s N T F 9 J n F 1 b 3 Q 7 L C Z x d W 9 0 O 1 N l Y 3 R p b 2 4 x L 0 Z T R C 9 B d X R v U m V t b 3 Z l Z E N v b H V t b n M x L n t M Z W V m d G l q Z H N j Y X R l Z 2 9 y a W U s N T J 9 J n F 1 b 3 Q 7 X S w m c X V v d D t D b 2 x 1 b W 5 D b 3 V u d C Z x d W 9 0 O z o 1 M y w m c X V v d D t L Z X l D b 2 x 1 b W 5 O Y W 1 l c y Z x d W 9 0 O z p b X S w m c X V v d D t D b 2 x 1 b W 5 J Z G V u d G l 0 a W V z J n F 1 b 3 Q 7 O l s m c X V v d D t T Z W N 0 a W 9 u M S 9 G U 0 Q v Q X V 0 b 1 J l b W 9 2 Z W R D b 2 x 1 b W 5 z M S 5 7 S 3 J p b m d k Y W c s M H 0 m c X V v d D s s J n F 1 b 3 Q 7 U 2 V j d G l v b j E v R l N E L 0 F 1 d G 9 S Z W 1 v d m V k Q 2 9 s d W 1 u c z E u e 1 Z l c i 5 u c i 4 s M X 0 m c X V v d D s s J n F 1 b 3 Q 7 U 2 V j d G l v b j E v R l N E L 0 F 1 d G 9 S Z W 1 v d m V k Q 2 9 s d W 1 u c z E u e 0 5 h Y W 0 g d m V y Z W 5 p Z 2 l u Z y w y f S Z x d W 9 0 O y w m c X V v d D t T Z W N 0 a W 9 u M S 9 G U 0 Q v Q X V 0 b 1 J l b W 9 2 Z W R D b 2 x 1 b W 5 z M S 5 7 R G V s Z W d h d G l l L D N 9 J n F 1 b 3 Q 7 L C Z x d W 9 0 O 1 N l Y 3 R p b 2 4 x L 0 Z T R C 9 B d X R v U m V t b 3 Z l Z E N v b H V t b n M x L n t N d X p p Z W t r b 3 J w c y B 0 a W p k Z W 5 z I G 1 h c n M g Z W 4 g Z G V m a W x c d T A w R T k s N H 0 m c X V v d D s s J n F 1 b 3 Q 7 U 2 V j d G l v b j E v R l N E L 0 F 1 d G 9 S Z W 1 v d m V k Q 2 9 s d W 1 u c z E u e 0 R l Z W x u Y W 1 l I G p l d W d k a 2 9 u a W 5 n c 2 N o a W V 0 Z W 4 s N X 0 m c X V v d D s s J n F 1 b 3 Q 7 U 2 V j d G l v b j E v R l N E L 0 F 1 d G 9 S Z W 1 v d m V k Q 2 9 s d W 1 u c z E u e 0 1 h a i 4 g U 2 V u a W 9 y Z W 4 g a n V y Z X J l b i B i a W o g b W F y c y w 2 f S Z x d W 9 0 O y w m c X V v d D t T Z W N 0 a W 9 u M S 9 G U 0 Q v Q X V 0 b 1 J l b W 9 2 Z W R D b 2 x 1 b W 5 z M S 5 7 T W F q L i B K Z X V n Z C B q d X J l c m V u I G J p a i B t Y X J z L D d 9 J n F 1 b 3 Q 7 L C Z x d W 9 0 O 1 N l Y 3 R p b 2 4 x L 0 Z T R C 9 B d X R v U m V t b 3 Z l Z E N v b H V t b n M x L n t L b 3 J w c y B z Z W 5 p b 3 J l b i w 4 f S Z x d W 9 0 O y w m c X V v d D t T Z W N 0 a W 9 u M S 9 G U 0 Q v Q X V 0 b 1 J l b W 9 2 Z W R D b 2 x 1 b W 5 z M S 5 7 S n V u a W 9 y Z W 4 g a 2 9 y c H M g M S w 5 f S Z x d W 9 0 O y w m c X V v d D t T Z W N 0 a W 9 u M S 9 G U 0 Q v Q X V 0 b 1 J l b W 9 2 Z W R D b 2 x 1 b W 5 z M S 5 7 S n V u a W 9 y Z W 4 g a 2 9 y c H M g M i w x M H 0 m c X V v d D s s J n F 1 b 3 Q 7 U 2 V j d G l v b j E v R l N E L 0 F 1 d G 9 S Z W 1 v d m V k Q 2 9 s d W 1 u c z E u e 0 F z c G l y Y W 5 0 Z W 4 g a 2 9 y c H M g M S w x M X 0 m c X V v d D s s J n F 1 b 3 Q 7 U 2 V j d G l v b j E v R l N E L 0 F 1 d G 9 S Z W 1 v d m V k Q 2 9 s d W 1 u c z E u e 0 F z c G l y Y W 5 0 Z W 4 g a 2 9 y c H M g M i w x M n 0 m c X V v d D s s J n F 1 b 3 Q 7 U 2 V j d G l v b j E v R l N E L 0 F 1 d G 9 S Z W 1 v d m V k Q 2 9 s d W 1 u c z E u e 0 F j c m 9 i Y X R p c 2 N o I H N l b m l v c m V u L D E z f S Z x d W 9 0 O y w m c X V v d D t T Z W N 0 a W 9 u M S 9 G U 0 Q v Q X V 0 b 1 J l b W 9 2 Z W R D b 2 x 1 b W 5 z M S 5 7 Q W N y b 2 J h d G l z Y 2 g g a n V u a W 9 y Z W 4 s M T R 9 J n F 1 b 3 Q 7 L C Z x d W 9 0 O 1 N l Y 3 R p b 2 4 x L 0 Z T R C 9 B d X R v U m V t b 3 Z l Z E N v b H V t b n M x L n t B Y 3 J v Y m F 0 a X N j a C B h c 3 B p c m F u d G V u L D E 1 f S Z x d W 9 0 O y w m c X V v d D t T Z W N 0 a W 9 u M S 9 G U 0 Q v Q X V 0 b 1 J l b W 9 2 Z W R D b 2 x 1 b W 5 z M S 5 7 T 3 B n Z X Z l b i B 2 Z W 5 k Z W x p Z X J z I G l u Z C 4 s M T Z 9 J n F 1 b 3 Q 7 L C Z x d W 9 0 O 1 N l Y 3 R p b 2 4 x L 0 Z T R C 9 B d X R v U m V t b 3 Z l Z E N v b H V t b n M x L n t B Y 3 J v Y i 4 g c 2 V u a W 9 y Z W 4 g a W 5 k a X Y u L D E 3 f S Z x d W 9 0 O y w m c X V v d D t T Z W N 0 a W 9 u M S 9 G U 0 Q v Q X V 0 b 1 J l b W 9 2 Z W R D b 2 x 1 b W 5 z M S 5 7 Q W N y b 2 I u I G p 1 b m l v c m V u I G l u Z G l 2 L i w x O H 0 m c X V v d D s s J n F 1 b 3 Q 7 U 2 V j d G l v b j E v R l N E L 0 F 1 d G 9 S Z W 1 v d m V k Q 2 9 s d W 1 u c z E u e 0 F j c m 9 i L i B h c 3 B p c m F u d G V u I G l u Z G l 2 L i w x O X 0 m c X V v d D s s J n F 1 b 3 Q 7 U 2 V j d G l v b j E v R l N E L 0 F 1 d G 9 S Z W 1 v d m V k Q 2 9 s d W 1 u c z E u e 0 R l Z W x u Y W 1 l I G h v b 2 Z k a 2 9 y c H M s M j B 9 J n F 1 b 3 Q 7 L C Z x d W 9 0 O 1 N l Y 3 R p b 2 4 x L 0 Z T R C 9 B d X R v U m V t b 3 Z l Z E N v b H V t b n M x L n t H c m 9 l c G V u L C B 0 Z W F t c y w g Z W 5 z Z W 1 i b G V z I G V u I G R 1 b 1 x 1 M D A y N 3 M s M j F 9 J n F 1 b 3 Q 7 L C Z x d W 9 0 O 1 N l Y 3 R p b 2 4 x L 0 Z T R C 9 B d X R v U m V t b 3 Z l Z E N v b H V t b n M x L n t B Y W 5 0 Y W w g b 3 B n Z W d l d m V u I G 1 h a m 9 y Z X R 0 Z X M s M j J 9 J n F 1 b 3 Q 7 L C Z x d W 9 0 O 1 N l Y 3 R p b 2 4 x L 0 Z T R C 9 B d X R v U m V t b 3 Z l Z E N v b H V t b n M x L n t P c G d l d m V u I G J p Z W x l b W F u b m V u L D I z f S Z x d W 9 0 O y w m c X V v d D t T Z W N 0 a W 9 u M S 9 G U 0 Q v Q X V 0 b 1 J l b W 9 2 Z W R D b 2 x 1 b W 5 z M S 5 7 U 2 V u a W 9 y Z W 4 s M j R 9 J n F 1 b 3 Q 7 L C Z x d W 9 0 O 1 N l Y 3 R p b 2 4 x L 0 Z T R C 9 B d X R v U m V t b 3 Z l Z E N v b H V t b n M x L n t K b 2 5 n I F Z v b H d h c 3 N l b m U s M j V 9 J n F 1 b 3 Q 7 L C Z x d W 9 0 O 1 N l Y 3 R p b 2 4 x L 0 Z T R C 9 B d X R v U m V t b 3 Z l Z E N v b H V t b n M x L n t K d W 5 p b 3 J l b i w y N n 0 m c X V v d D s s J n F 1 b 3 Q 7 U 2 V j d G l v b j E v R l N E L 0 F 1 d G 9 S Z W 1 v d m V k Q 2 9 s d W 1 u c z E u e 0 F z c G l y Y W 5 0 Z W 4 s M j d 9 J n F 1 b 3 Q 7 L C Z x d W 9 0 O 1 N l Y 3 R p b 2 4 x L 0 Z T R C 9 B d X R v U m V t b 3 Z l Z E N v b H V t b n M x L n t E Z W V s b m F t Z S B t Y X J r Z X R l b n R z d G V y c y w y O H 0 m c X V v d D s s J n F 1 b 3 Q 7 U 2 V j d G l v b j E v R l N E L 0 F 1 d G 9 S Z W 1 v d m V k Q 2 9 s d W 1 u c z E u e 0 F h b n R h b C B s d W N o d G d l d 2 V l c n N j a H V 0 d G V y c y w y O X 0 m c X V v d D s s J n F 1 b 3 Q 7 U 2 V j d G l v b j E v R l N E L 0 F 1 d G 9 S Z W 1 v d m V k Q 2 9 s d W 1 u c z E u e 0 F h b n R h b C B s d W N o d H B p c 3 R v b 2 x z Y 2 h 1 d H R l c n M s M z B 9 J n F 1 b 3 Q 7 L C Z x d W 9 0 O 1 N l Y 3 R p b 2 4 x L 0 Z T R C 9 B d X R v U m V t b 3 Z l Z E N v b H V t b n M x L n t B Y W 5 0 Y W w g a G F u Z G J v b 2 d z Y 2 h 1 d H R l c n M s M z F 9 J n F 1 b 3 Q 7 L C Z x d W 9 0 O 1 N l Y 3 R p b 2 4 x L 0 Z T R C 9 B d X R v U m V t b 3 Z l Z E N v b H V t b n M x L n t B Y W 5 0 Y W w g a 3 J 1 a X N i b 2 9 n c 2 N o d X R 0 Z X J z L D M y f S Z x d W 9 0 O y w m c X V v d D t T Z W N 0 a W 9 u M S 9 G U 0 Q v Q X V 0 b 1 J l b W 9 2 Z W R D b 2 x 1 b W 5 z M S 5 7 K E F h b n R h b C B q Z X V n Z G t v c n B z Z W 4 s M z N 9 J n F 1 b 3 Q 7 L C Z x d W 9 0 O 1 N l Y 3 R p b 2 4 x L 0 Z T R C 9 B d X R v U m V t b 3 Z l Z E N v b H V t b n M x L n t U b 3 R h Y W w g Y W F u d G F s I G R l Z W x u Z W 1 l c n M s M z R 9 J n F 1 b 3 Q 7 L C Z x d W 9 0 O 1 N l Y 3 R p b 2 4 x L 0 Z T R C 9 B d X R v U m V t b 3 Z l Z E N v b H V t b n M x L n t X Y W F y d m F u I G F h b n R h b C B q Z X V n Z C A o d C 9 t I D E 1 I G p h Y X I p L D M 1 f S Z x d W 9 0 O y w m c X V v d D t T Z W N 0 a W 9 u M S 9 G U 0 Q v Q X V 0 b 1 J l b W 9 2 Z W R D b 2 x 1 b W 5 z M S 5 7 S 2 F u b 2 4 g Z X R j L i w z N n 0 m c X V v d D s s J n F 1 b 3 Q 7 U 2 V j d G l v b j E v R l N E L 0 F 1 d G 9 S Z W 1 v d m V k Q 2 9 s d W 1 u c z E u e 1 B h Y X J k Z W 4 g Z W 4 v b 2 Y g a 2 9 l d H N l b i w z N 3 0 m c X V v d D s s J n F 1 b 3 Q 7 U 2 V j d G l v b j E v R l N E L 0 F 1 d G 9 S Z W 1 v d m V k Q 2 9 s d W 1 u c z E u e 1 R v Z W x p Y 2 h 0 a W 5 n L 2 9 w b W V y a 2 l u Z 2 V u L D M 4 f S Z x d W 9 0 O y w m c X V v d D t T Z W N 0 a W 9 u M S 9 G U 0 Q v Q X V 0 b 1 J l b W 9 2 Z W R D b 2 x 1 b W 5 z M S 5 7 S W 5 6 Z W 5 k a W 5 n L U l E L D M 5 f S Z x d W 9 0 O y w m c X V v d D t T Z W N 0 a W 9 u M S 9 G U 0 Q v Q X V 0 b 1 J l b W 9 2 Z W R D b 2 x 1 b W 5 z M S 5 7 S W 5 6 Z W 5 k Z G F 0 d W 0 s N D B 9 J n F 1 b 3 Q 7 L C Z x d W 9 0 O 1 N l Y 3 R p b 2 4 x L 0 Z T R C 9 B d X R v U m V t b 3 Z l Z E N v b H V t b n M x L n t E Y X R l I F V w Z G F 0 Z W Q s N D F 9 J n F 1 b 3 Q 7 L C Z x d W 9 0 O 1 N l Y 3 R p b 2 4 x L 0 Z T R C 9 B d X R v U m V t b 3 Z l Z E N v b H V t b n M x L n t O Y W F t I H Z h b i B o Z X Q g a G 9 v Z m R r b 3 J w c y w 0 M n 0 m c X V v d D s s J n F 1 b 3 Q 7 U 2 V j d G l v b j E v R l N E L 0 F 1 d G 9 S Z W 1 v d m V k Q 2 9 s d W 1 u c z E u e 1 p h b C B v c C B 0 c m V k Z W 4 g Y W x z I C h o b 2 9 m Z G t v c n B z K S w 0 M 3 0 m c X V v d D s s J n F 1 b 3 Q 7 U 2 V j d G l v b j E v R l N E L 0 F 1 d G 9 S Z W 1 v d m V k Q 2 9 s d W 1 u c z E u e 1 Z v c m 0 g d m F u I H R 3 Z W U g b X V 6 a W V r d 2 V y a 2 V u I C h o b 2 9 m Z G t v c n B z K S w 0 N H 0 m c X V v d D s s J n F 1 b 3 Q 7 U 2 V j d G l v b j E v R l N E L 0 F 1 d G 9 S Z W 1 v d m V k Q 2 9 s d W 1 u c z E u e 1 p h b C B 1 a X R r b 2 1 l b i B p b i B k Z T o g K G h v b 2 Z k a 2 9 y c H M p L D Q 1 f S Z x d W 9 0 O y w m c X V v d D t T Z W N 0 a W 9 u M S 9 G U 0 Q v Q X V 0 b 1 J l b W 9 2 Z W R D b 2 x 1 b W 5 z M S 5 7 T X V 6 a W V r d 2 V y a z E g K G h v b 2 Z k a 2 9 y c H M p L D Q 2 f S Z x d W 9 0 O y w m c X V v d D t T Z W N 0 a W 9 u M S 9 G U 0 Q v Q X V 0 b 1 J l b W 9 2 Z W R D b 2 x 1 b W 5 z M S 5 7 T X V 6 a W V r d 2 V y a z I g K G h v b 2 Z k a 2 9 y c H M p L D Q 3 f S Z x d W 9 0 O y w m c X V v d D t T Z W N 0 a W 9 u M S 9 G U 0 Q v Q X V 0 b 1 J l b W 9 2 Z W R D b 2 x 1 b W 5 z M S 5 7 S 2 9 y c H M g Y m V z d G F h d C B 1 a X Q g L i 4 u I G R l Z W x u Z W 1 l c n M g K G h v b 2 Z k a 2 9 y c H M p L D Q 4 f S Z x d W 9 0 O y w m c X V v d D t T Z W N 0 a W 9 u M S 9 G U 0 Q v Q X V 0 b 1 J l b W 9 2 Z W R D b 2 x 1 b W 5 z M S 5 7 V 2 9 y Z H Q g Z X I g Z 2 V i c n V p a y B n Z W 1 h Y W t 0 I H Z h b i B t Z W N o Y W 5 p c 2 N o Z S B t d X p p Z W s / L D Q 5 f S Z x d W 9 0 O y w m c X V v d D t T Z W N 0 a W 9 u M S 9 G U 0 Q v Q X V 0 b 1 J l b W 9 2 Z W R D b 2 x 1 b W 5 z M S 5 7 T 2 5 k Z X J k Z W x l b i w 1 M H 0 m c X V v d D s s J n F 1 b 3 Q 7 U 2 V j d G l v b j E v R l N E L 0 F 1 d G 9 S Z W 1 v d m V k Q 2 9 s d W 1 u c z E u e 1 N l Y 3 R p Z X M s N T F 9 J n F 1 b 3 Q 7 L C Z x d W 9 0 O 1 N l Y 3 R p b 2 4 x L 0 Z T R C 9 B d X R v U m V t b 3 Z l Z E N v b H V t b n M x L n t M Z W V m d G l q Z H N j Y X R l Z 2 9 y a W U s N T J 9 J n F 1 b 3 Q 7 X S w m c X V v d D t S Z W x h d G l v b n N o a X B J b m Z v J n F 1 b 3 Q 7 O l t d f S I g L z 4 8 L 1 N 0 Y W J s Z U V u d H J p Z X M + P C 9 J d G V t P j x J d G V t P j x J d G V t T G 9 j Y X R p b 2 4 + P E l 0 Z W 1 U e X B l P k Z v c m 1 1 b G E 8 L 0 l 0 Z W 1 U e X B l P j x J d G V t U G F 0 a D 5 T Z W N 0 a W 9 u M S 9 L R F J 2 T k I 8 L 0 l 0 Z W 1 Q Y X R o P j w v S X R l b U x v Y 2 F 0 a W 9 u P j x T d G F i b G V F b n R y a W V z P j x F b n R y e S B U e X B l P S J C d W Z m Z X J O Z X h 0 U m V m c m V z a C I g V m F s d W U 9 I m w x I i A v P j x F b n R y e S B U e X B l P S J G a W x s R W 5 h Y m x l Z C I g V m F s d W U 9 I m w x I i A v P j x F b n R y e S B U e X B l P S J G a W x s Z W R D b 2 1 w b G V 0 Z V J l c 3 V s d F R v V 2 9 y a 3 N o Z W V 0 I i B W Y W x 1 Z T 0 i b D E i I C 8 + P E V u d H J 5 I F R 5 c G U 9 I k Z p b G x U b 0 R h d G F N b 2 R l b E V u Y W J s Z W Q i I F Z h b H V l P S J s M C I g L z 4 8 R W 5 0 c n k g V H l w Z T 0 i S X N Q c m l 2 Y X R l I i B W Y W x 1 Z T 0 i b D A i I C 8 + P E V u d H J 5 I F R 5 c G U 9 I l F 1 Z X J 5 S U Q i I F Z h b H V l P S J z N z g 2 N 2 M 5 M T M t Z W R j Z i 0 0 O T I 5 L T k 4 Z m M t Y T A y M D R l Z D M 2 O W F l I i A v P j x F b n R y e S B U e X B l P S J S Z W N v d m V y e V R h c m d l d E N v b H V t b i I g V m F s d W U 9 I m w x I i A v P j x F b n R y e S B U e X B l P S J S Z W N v d m V y e V R h c m d l d F J v d y I g V m F s d W U 9 I m w 2 I i A v P j x F b n R y e S B U e X B l P S J S Z W N v d m V y e V R h c m d l d F N o Z W V 0 I i B W Y W x 1 Z T 0 i c 0 t E U n Z O Q i I g L z 4 8 R W 5 0 c n k g V H l w Z T 0 i U m V z d W x 0 V H l w Z S I g V m F s d W U 9 I n N U Y W J s Z S I g L z 4 8 R W 5 0 c n k g V H l w Z T 0 i T m F 2 a W d h d G l v b l N 0 Z X B O Y W 1 l I i B W Y W x 1 Z T 0 i c 0 5 h d m l n Y X R p Z S I g L z 4 8 R W 5 0 c n k g V H l w Z T 0 i R m l s b E 9 i a m V j d F R 5 c G U i I F Z h b H V l P S J z V G F i b G U i I C 8 + P E V u d H J 5 I F R 5 c G U 9 I k 5 h b W V V c G R h d G V k Q W Z 0 Z X J G a W x s I i B W Y W x 1 Z T 0 i b D A i I C 8 + P E V u d H J 5 I F R 5 c G U 9 I k Z p b G x U Y X J n Z X Q i I F Z h b H V l P S J z S 0 R S d k 5 C I i A v P j x F b n R y e S B U e X B l P S J M b 2 F k Z W R U b 0 F u Y W x 5 c 2 l z U 2 V y d m l j Z X M i I F Z h b H V l P S J s M C I g L z 4 8 R W 5 0 c n k g V H l w Z T 0 i T G 9 h Z F R v U m V w b 3 J 0 R G l z Y W J s Z W Q i I F Z h b H V l P S J s M C I g L z 4 8 R W 5 0 c n k g V H l w Z T 0 i R m l s b E x h c 3 R V c G R h d G V k I i B W Y W x 1 Z T 0 i Z D I w M j U t M T I t M D d U M T E 6 M D I 6 M T Y u N D g 0 N j I z M F o i I C 8 + P E V u d H J 5 I F R 5 c G U 9 I k Z p b G x F c n J v c k N v d W 5 0 I i B W Y W x 1 Z T 0 i b D A i I C 8 + P E V u d H J 5 I F R 5 c G U 9 I k Z p b G x F c n J v c k N v Z G U i I F Z h b H V l P S J z V W 5 r b m 9 3 b i I g L z 4 8 R W 5 0 c n k g V H l w Z T 0 i R m l s b E N v b H V t b l R 5 c G V z I i B W Y W x 1 Z T 0 i c 0 J n W U d C Z 1 l H Q m d Z R E F 3 T U R B d 0 1 E Q X d N R E F 3 T U d B d 0 1 E Q X d N R E F 3 W U R B d 0 1 E Q X d N R E J n W U d C Z 1 l H Q m d Z R 0 J n W U d B d 1 l H Q m d Z P S I g L z 4 8 R W 5 0 c n k g V H l w Z T 0 i R m l s b E N v d W 5 0 I i B W Y W x 1 Z T 0 i b D A i I C 8 + P E V u d H J 5 I F R 5 c G U 9 I k Z p b G x D b 2 x 1 b W 5 O Y W 1 l c y I g V m F s d W U 9 I n N b J n F 1 b 3 Q 7 S 3 J p b m d k Y W c m c X V v d D s s J n F 1 b 3 Q 7 V m V y L m 5 y L i Z x d W 9 0 O y w m c X V v d D t O Y W F t I H Z l c m V u a W d p b m c m c X V v d D s s J n F 1 b 3 Q 7 R G V s Z W d h d G l l J n F 1 b 3 Q 7 L C Z x d W 9 0 O 0 1 1 e m l l a 2 t v c n B z I H R p a m R l b n M g b W F y c y B l b i B k Z W Z p b F x 1 M D B F O S Z x d W 9 0 O y w m c X V v d D t E Z W V s b m F t Z S B q Z X V n Z G t v b m l u Z 3 N j a G l l d G V u J n F 1 b 3 Q 7 L C Z x d W 9 0 O 0 1 h a i 4 g U 2 V u a W 9 y Z W 4 g a n V y Z X J l b i B i a W o g b W F y c y Z x d W 9 0 O y w m c X V v d D t N Y W o u I E p l d W d k I G p 1 c m V y Z W 4 g Y m l q I G 1 h c n M m c X V v d D s s J n F 1 b 3 Q 7 S 2 9 y c H M g c 2 V u a W 9 y Z W 4 m c X V v d D s s J n F 1 b 3 Q 7 S n V u a W 9 y Z W 4 g a 2 9 y c H M g M S Z x d W 9 0 O y w m c X V v d D t K d W 5 p b 3 J l b i B r b 3 J w c y A y J n F 1 b 3 Q 7 L C Z x d W 9 0 O 0 F z c G l y Y W 5 0 Z W 4 g a 2 9 y c H M g M S Z x d W 9 0 O y w m c X V v d D t B c 3 B p c m F u d G V u I G t v c n B z I D I m c X V v d D s s J n F 1 b 3 Q 7 Q W N y b 2 J h d G l z Y 2 g g c 2 V u a W 9 y Z W 4 m c X V v d D s s J n F 1 b 3 Q 7 Q W N y b 2 J h d G l z Y 2 g g a n V u a W 9 y Z W 4 m c X V v d D s s J n F 1 b 3 Q 7 Q W N y b 2 J h d G l z Y 2 g g Y X N w a X J h b n R l b i Z x d W 9 0 O y w m c X V v d D t P c G d l d m V u I H Z l b m R l b G l l c n M g a W 5 k L i Z x d W 9 0 O y w m c X V v d D t B Y 3 J v Y i 4 g c 2 V u a W 9 y Z W 4 g a W 5 k a X Y u J n F 1 b 3 Q 7 L C Z x d W 9 0 O 0 F j c m 9 i L i B q d W 5 p b 3 J l b i B p b m R p d i 4 m c X V v d D s s J n F 1 b 3 Q 7 Q W N y b 2 I u I G F z c G l y Y W 5 0 Z W 4 g a W 5 k a X Y u J n F 1 b 3 Q 7 L C Z x d W 9 0 O 0 R l Z W x u Y W 1 l I G h v b 2 Z k a 2 9 y c H M m c X V v d D s s J n F 1 b 3 Q 7 R 3 J v Z X B l b i w g d G V h b X M s I G V u c 2 V t Y m x l c y B l b i B k d W 9 c d T A w M j d z J n F 1 b 3 Q 7 L C Z x d W 9 0 O 0 F h b n R h b C B v c G d l Z 2 V 2 Z W 4 g b W F q b 3 J l d H R l c y Z x d W 9 0 O y w m c X V v d D t P c G d l d m V u I G J p Z W x l b W F u b m V u J n F 1 b 3 Q 7 L C Z x d W 9 0 O 1 N l b m l v c m V u J n F 1 b 3 Q 7 L C Z x d W 9 0 O 0 p v b m c g V m 9 s d 2 F z c 2 V u Z S Z x d W 9 0 O y w m c X V v d D t K d W 5 p b 3 J l b i Z x d W 9 0 O y w m c X V v d D t B c 3 B p c m F u d G V u J n F 1 b 3 Q 7 L C Z x d W 9 0 O 0 R l Z W x u Y W 1 l I G 1 h c m t l d G V u d H N 0 Z X J z J n F 1 b 3 Q 7 L C Z x d W 9 0 O 0 F h b n R h b C B s d W N o d G d l d 2 V l c n N j a H V 0 d G V y c y Z x d W 9 0 O y w m c X V v d D t B Y W 5 0 Y W w g b H V j a H R w a X N 0 b 2 9 s c 2 N o d X R 0 Z X J z J n F 1 b 3 Q 7 L C Z x d W 9 0 O 0 F h b n R h b C B o Y W 5 k Y m 9 v Z 3 N j a H V 0 d G V y c y Z x d W 9 0 O y w m c X V v d D t B Y W 5 0 Y W w g a 3 J 1 a X N i b 2 9 n c 2 N o d X R 0 Z X J z J n F 1 b 3 Q 7 L C Z x d W 9 0 O y h B Y W 5 0 Y W w g a m V 1 Z 2 R r b 3 J w c 2 V u J n F 1 b 3 Q 7 L C Z x d W 9 0 O 1 R v d G F h b C B h Y W 5 0 Y W w g Z G V l b G 5 l b W V y c y Z x d W 9 0 O y w m c X V v d D t X Y W F y d m F u I G F h b n R h b C B q Z X V n Z C A o d C 9 t I D E 1 I G p h Y X I p J n F 1 b 3 Q 7 L C Z x d W 9 0 O 0 t h b m 9 u I G V 0 Y y 4 m c X V v d D s s J n F 1 b 3 Q 7 U G F h c m R l b i B l b i 9 v Z i B r b 2 V 0 c 2 V u J n F 1 b 3 Q 7 L C Z x d W 9 0 O 1 R v Z W x p Y 2 h 0 a W 5 n L 2 9 w b W V y a 2 l u Z 2 V u J n F 1 b 3 Q 7 L C Z x d W 9 0 O 0 l u e m V u Z G l u Z y 1 J R C Z x d W 9 0 O y w m c X V v d D t J b n p l b m R k Y X R 1 b S Z x d W 9 0 O y w m c X V v d D t E Y X R l I F V w Z G F 0 Z W Q m c X V v d D s s J n F 1 b 3 Q 7 T m F h b S B 2 Y W 4 g a G V 0 I G h v b 2 Z k a 2 9 y c H M m c X V v d D s s J n F 1 b 3 Q 7 W m F s I G 9 w I H R y Z W R l b i B h b H M g K G h v b 2 Z k a 2 9 y c H M p J n F 1 b 3 Q 7 L C Z x d W 9 0 O 1 Z v c m 0 g d m F u I H R 3 Z W U g b X V 6 a W V r d 2 V y a 2 V u I C h o b 2 9 m Z G t v c n B z K S Z x d W 9 0 O y w m c X V v d D t a Y W w g d W l 0 a 2 9 t Z W 4 g a W 4 g Z G U 6 I C h o b 2 9 m Z G t v c n B z K S Z x d W 9 0 O y w m c X V v d D t N d X p p Z W t 3 Z X J r M S A o a G 9 v Z m R r b 3 J w c y k m c X V v d D s s J n F 1 b 3 Q 7 T X V 6 a W V r d 2 V y a z I g K G h v b 2 Z k a 2 9 y c H M p J n F 1 b 3 Q 7 L C Z x d W 9 0 O 0 t v c n B z I G J l c 3 R h Y X Q g d W l 0 I C 4 u L i B k Z W V s b m V t Z X J z I C h o b 2 9 m Z G t v c n B z K S Z x d W 9 0 O y w m c X V v d D t X b 3 J k d C B l c i B n Z W J y d W l r I G d l b W F h a 3 Q g d m F u I G 1 l Y 2 h h b m l z Y 2 h l I G 1 1 e m l l a z 8 m c X V v d D s s J n F 1 b 3 Q 7 T 2 5 k Z X J k Z W x l b i Z x d W 9 0 O y w m c X V v d D t T Z W N 0 a W V z J n F 1 b 3 Q 7 L C Z x d W 9 0 O 0 x l Z W Z 0 a W p k c 2 N h d G V n b 3 J p Z S Z x d W 9 0 O 1 0 i I C 8 + P E V u d H J 5 I F R 5 c G U 9 I k Z p b G x T d G F 0 d X M i I F Z h b H V l P S J z Q 2 9 t c G x l d G U i I C 8 + P E V u d H J 5 I F R 5 c G U 9 I k F k Z G V k V G 9 E Y X R h T W 9 k Z W w i I F Z h b H V l P S J s M C I g L z 4 8 R W 5 0 c n k g V H l w Z T 0 i U m V s Y X R p b 2 5 z a G l w S W 5 m b 0 N v b n R h a W 5 l c i I g V m F s d W U 9 I n N 7 J n F 1 b 3 Q 7 Y 2 9 s d W 1 u Q 2 9 1 b n Q m c X V v d D s 6 N T M s J n F 1 b 3 Q 7 a 2 V 5 Q 2 9 s d W 1 u T m F t Z X M m c X V v d D s 6 W 1 0 s J n F 1 b 3 Q 7 c X V l c n l S Z W x h d G l v b n N o a X B z J n F 1 b 3 Q 7 O l t d L C Z x d W 9 0 O 2 N v b H V t b k l k Z W 5 0 a X R p Z X M m c X V v d D s 6 W y Z x d W 9 0 O 1 N l Y 3 R p b 2 4 x L 0 t E U n Z O Q i 9 B d X R v U m V t b 3 Z l Z E N v b H V t b n M x L n t L c m l u Z 2 R h Z y w w f S Z x d W 9 0 O y w m c X V v d D t T Z W N 0 a W 9 u M S 9 L R F J 2 T k I v Q X V 0 b 1 J l b W 9 2 Z W R D b 2 x 1 b W 5 z M S 5 7 V m V y L m 5 y L i w x f S Z x d W 9 0 O y w m c X V v d D t T Z W N 0 a W 9 u M S 9 L R F J 2 T k I v Q X V 0 b 1 J l b W 9 2 Z W R D b 2 x 1 b W 5 z M S 5 7 T m F h b S B 2 Z X J l b m l n a W 5 n L D J 9 J n F 1 b 3 Q 7 L C Z x d W 9 0 O 1 N l Y 3 R p b 2 4 x L 0 t E U n Z O Q i 9 B d X R v U m V t b 3 Z l Z E N v b H V t b n M x L n t E Z W x l Z 2 F 0 a W U s M 3 0 m c X V v d D s s J n F 1 b 3 Q 7 U 2 V j d G l v b j E v S 0 R S d k 5 C L 0 F 1 d G 9 S Z W 1 v d m V k Q 2 9 s d W 1 u c z E u e 0 1 1 e m l l a 2 t v c n B z I H R p a m R l b n M g b W F y c y B l b i B k Z W Z p b F x 1 M D B F O S w 0 f S Z x d W 9 0 O y w m c X V v d D t T Z W N 0 a W 9 u M S 9 L R F J 2 T k I v Q X V 0 b 1 J l b W 9 2 Z W R D b 2 x 1 b W 5 z M S 5 7 R G V l b G 5 h b W U g a m V 1 Z 2 R r b 2 5 p b m d z Y 2 h p Z X R l b i w 1 f S Z x d W 9 0 O y w m c X V v d D t T Z W N 0 a W 9 u M S 9 L R F J 2 T k I v Q X V 0 b 1 J l b W 9 2 Z W R D b 2 x 1 b W 5 z M S 5 7 T W F q L i B T Z W 5 p b 3 J l b i B q d X J l c m V u I G J p a i B t Y X J z L D Z 9 J n F 1 b 3 Q 7 L C Z x d W 9 0 O 1 N l Y 3 R p b 2 4 x L 0 t E U n Z O Q i 9 B d X R v U m V t b 3 Z l Z E N v b H V t b n M x L n t N Y W o u I E p l d W d k I G p 1 c m V y Z W 4 g Y m l q I G 1 h c n M s N 3 0 m c X V v d D s s J n F 1 b 3 Q 7 U 2 V j d G l v b j E v S 0 R S d k 5 C L 0 F 1 d G 9 S Z W 1 v d m V k Q 2 9 s d W 1 u c z E u e 0 t v c n B z I H N l b m l v c m V u L D h 9 J n F 1 b 3 Q 7 L C Z x d W 9 0 O 1 N l Y 3 R p b 2 4 x L 0 t E U n Z O Q i 9 B d X R v U m V t b 3 Z l Z E N v b H V t b n M x L n t K d W 5 p b 3 J l b i B r b 3 J w c y A x L D l 9 J n F 1 b 3 Q 7 L C Z x d W 9 0 O 1 N l Y 3 R p b 2 4 x L 0 t E U n Z O Q i 9 B d X R v U m V t b 3 Z l Z E N v b H V t b n M x L n t K d W 5 p b 3 J l b i B r b 3 J w c y A y L D E w f S Z x d W 9 0 O y w m c X V v d D t T Z W N 0 a W 9 u M S 9 L R F J 2 T k I v Q X V 0 b 1 J l b W 9 2 Z W R D b 2 x 1 b W 5 z M S 5 7 Q X N w a X J h b n R l b i B r b 3 J w c y A x L D E x f S Z x d W 9 0 O y w m c X V v d D t T Z W N 0 a W 9 u M S 9 L R F J 2 T k I v Q X V 0 b 1 J l b W 9 2 Z W R D b 2 x 1 b W 5 z M S 5 7 Q X N w a X J h b n R l b i B r b 3 J w c y A y L D E y f S Z x d W 9 0 O y w m c X V v d D t T Z W N 0 a W 9 u M S 9 L R F J 2 T k I v Q X V 0 b 1 J l b W 9 2 Z W R D b 2 x 1 b W 5 z M S 5 7 Q W N y b 2 J h d G l z Y 2 g g c 2 V u a W 9 y Z W 4 s M T N 9 J n F 1 b 3 Q 7 L C Z x d W 9 0 O 1 N l Y 3 R p b 2 4 x L 0 t E U n Z O Q i 9 B d X R v U m V t b 3 Z l Z E N v b H V t b n M x L n t B Y 3 J v Y m F 0 a X N j a C B q d W 5 p b 3 J l b i w x N H 0 m c X V v d D s s J n F 1 b 3 Q 7 U 2 V j d G l v b j E v S 0 R S d k 5 C L 0 F 1 d G 9 S Z W 1 v d m V k Q 2 9 s d W 1 u c z E u e 0 F j c m 9 i Y X R p c 2 N o I G F z c G l y Y W 5 0 Z W 4 s M T V 9 J n F 1 b 3 Q 7 L C Z x d W 9 0 O 1 N l Y 3 R p b 2 4 x L 0 t E U n Z O Q i 9 B d X R v U m V t b 3 Z l Z E N v b H V t b n M x L n t P c G d l d m V u I H Z l b m R l b G l l c n M g a W 5 k L i w x N n 0 m c X V v d D s s J n F 1 b 3 Q 7 U 2 V j d G l v b j E v S 0 R S d k 5 C L 0 F 1 d G 9 S Z W 1 v d m V k Q 2 9 s d W 1 u c z E u e 0 F j c m 9 i L i B z Z W 5 p b 3 J l b i B p b m R p d i 4 s M T d 9 J n F 1 b 3 Q 7 L C Z x d W 9 0 O 1 N l Y 3 R p b 2 4 x L 0 t E U n Z O Q i 9 B d X R v U m V t b 3 Z l Z E N v b H V t b n M x L n t B Y 3 J v Y i 4 g a n V u a W 9 y Z W 4 g a W 5 k a X Y u L D E 4 f S Z x d W 9 0 O y w m c X V v d D t T Z W N 0 a W 9 u M S 9 L R F J 2 T k I v Q X V 0 b 1 J l b W 9 2 Z W R D b 2 x 1 b W 5 z M S 5 7 Q W N y b 2 I u I G F z c G l y Y W 5 0 Z W 4 g a W 5 k a X Y u L D E 5 f S Z x d W 9 0 O y w m c X V v d D t T Z W N 0 a W 9 u M S 9 L R F J 2 T k I v Q X V 0 b 1 J l b W 9 2 Z W R D b 2 x 1 b W 5 z M S 5 7 R G V l b G 5 h b W U g a G 9 v Z m R r b 3 J w c y w y M H 0 m c X V v d D s s J n F 1 b 3 Q 7 U 2 V j d G l v b j E v S 0 R S d k 5 C L 0 F 1 d G 9 S Z W 1 v d m V k Q 2 9 s d W 1 u c z E u e 0 d y b 2 V w Z W 4 s I H R l Y W 1 z L C B l b n N l b W J s Z X M g Z W 4 g Z H V v X H U w M D I 3 c y w y M X 0 m c X V v d D s s J n F 1 b 3 Q 7 U 2 V j d G l v b j E v S 0 R S d k 5 C L 0 F 1 d G 9 S Z W 1 v d m V k Q 2 9 s d W 1 u c z E u e 0 F h b n R h b C B v c G d l Z 2 V 2 Z W 4 g b W F q b 3 J l d H R l c y w y M n 0 m c X V v d D s s J n F 1 b 3 Q 7 U 2 V j d G l v b j E v S 0 R S d k 5 C L 0 F 1 d G 9 S Z W 1 v d m V k Q 2 9 s d W 1 u c z E u e 0 9 w Z 2 V 2 Z W 4 g Y m l l b G V t Y W 5 u Z W 4 s M j N 9 J n F 1 b 3 Q 7 L C Z x d W 9 0 O 1 N l Y 3 R p b 2 4 x L 0 t E U n Z O Q i 9 B d X R v U m V t b 3 Z l Z E N v b H V t b n M x L n t T Z W 5 p b 3 J l b i w y N H 0 m c X V v d D s s J n F 1 b 3 Q 7 U 2 V j d G l v b j E v S 0 R S d k 5 C L 0 F 1 d G 9 S Z W 1 v d m V k Q 2 9 s d W 1 u c z E u e 0 p v b m c g V m 9 s d 2 F z c 2 V u Z S w y N X 0 m c X V v d D s s J n F 1 b 3 Q 7 U 2 V j d G l v b j E v S 0 R S d k 5 C L 0 F 1 d G 9 S Z W 1 v d m V k Q 2 9 s d W 1 u c z E u e 0 p 1 b m l v c m V u L D I 2 f S Z x d W 9 0 O y w m c X V v d D t T Z W N 0 a W 9 u M S 9 L R F J 2 T k I v Q X V 0 b 1 J l b W 9 2 Z W R D b 2 x 1 b W 5 z M S 5 7 Q X N w a X J h b n R l b i w y N 3 0 m c X V v d D s s J n F 1 b 3 Q 7 U 2 V j d G l v b j E v S 0 R S d k 5 C L 0 F 1 d G 9 S Z W 1 v d m V k Q 2 9 s d W 1 u c z E u e 0 R l Z W x u Y W 1 l I G 1 h c m t l d G V u d H N 0 Z X J z L D I 4 f S Z x d W 9 0 O y w m c X V v d D t T Z W N 0 a W 9 u M S 9 L R F J 2 T k I v Q X V 0 b 1 J l b W 9 2 Z W R D b 2 x 1 b W 5 z M S 5 7 Q W F u d G F s I G x 1 Y 2 h 0 Z 2 V 3 Z W V y c 2 N o d X R 0 Z X J z L D I 5 f S Z x d W 9 0 O y w m c X V v d D t T Z W N 0 a W 9 u M S 9 L R F J 2 T k I v Q X V 0 b 1 J l b W 9 2 Z W R D b 2 x 1 b W 5 z M S 5 7 Q W F u d G F s I G x 1 Y 2 h 0 c G l z d G 9 v b H N j a H V 0 d G V y c y w z M H 0 m c X V v d D s s J n F 1 b 3 Q 7 U 2 V j d G l v b j E v S 0 R S d k 5 C L 0 F 1 d G 9 S Z W 1 v d m V k Q 2 9 s d W 1 u c z E u e 0 F h b n R h b C B o Y W 5 k Y m 9 v Z 3 N j a H V 0 d G V y c y w z M X 0 m c X V v d D s s J n F 1 b 3 Q 7 U 2 V j d G l v b j E v S 0 R S d k 5 C L 0 F 1 d G 9 S Z W 1 v d m V k Q 2 9 s d W 1 u c z E u e 0 F h b n R h b C B r c n V p c 2 J v b 2 d z Y 2 h 1 d H R l c n M s M z J 9 J n F 1 b 3 Q 7 L C Z x d W 9 0 O 1 N l Y 3 R p b 2 4 x L 0 t E U n Z O Q i 9 B d X R v U m V t b 3 Z l Z E N v b H V t b n M x L n s o Q W F u d G F s I G p l d W d k a 2 9 y c H N l b i w z M 3 0 m c X V v d D s s J n F 1 b 3 Q 7 U 2 V j d G l v b j E v S 0 R S d k 5 C L 0 F 1 d G 9 S Z W 1 v d m V k Q 2 9 s d W 1 u c z E u e 1 R v d G F h b C B h Y W 5 0 Y W w g Z G V l b G 5 l b W V y c y w z N H 0 m c X V v d D s s J n F 1 b 3 Q 7 U 2 V j d G l v b j E v S 0 R S d k 5 C L 0 F 1 d G 9 S Z W 1 v d m V k Q 2 9 s d W 1 u c z E u e 1 d h Y X J 2 Y W 4 g Y W F u d G F s I G p l d W d k I C h 0 L 2 0 g M T U g a m F h c i k s M z V 9 J n F 1 b 3 Q 7 L C Z x d W 9 0 O 1 N l Y 3 R p b 2 4 x L 0 t E U n Z O Q i 9 B d X R v U m V t b 3 Z l Z E N v b H V t b n M x L n t L Y W 5 v b i B l d G M u L D M 2 f S Z x d W 9 0 O y w m c X V v d D t T Z W N 0 a W 9 u M S 9 L R F J 2 T k I v Q X V 0 b 1 J l b W 9 2 Z W R D b 2 x 1 b W 5 z M S 5 7 U G F h c m R l b i B l b i 9 v Z i B r b 2 V 0 c 2 V u L D M 3 f S Z x d W 9 0 O y w m c X V v d D t T Z W N 0 a W 9 u M S 9 L R F J 2 T k I v Q X V 0 b 1 J l b W 9 2 Z W R D b 2 x 1 b W 5 z M S 5 7 V G 9 l b G l j a H R p b m c v b 3 B t Z X J r a W 5 n Z W 4 s M z h 9 J n F 1 b 3 Q 7 L C Z x d W 9 0 O 1 N l Y 3 R p b 2 4 x L 0 t E U n Z O Q i 9 B d X R v U m V t b 3 Z l Z E N v b H V t b n M x L n t J b n p l b m R p b m c t S U Q s M z l 9 J n F 1 b 3 Q 7 L C Z x d W 9 0 O 1 N l Y 3 R p b 2 4 x L 0 t E U n Z O Q i 9 B d X R v U m V t b 3 Z l Z E N v b H V t b n M x L n t J b n p l b m R k Y X R 1 b S w 0 M H 0 m c X V v d D s s J n F 1 b 3 Q 7 U 2 V j d G l v b j E v S 0 R S d k 5 C L 0 F 1 d G 9 S Z W 1 v d m V k Q 2 9 s d W 1 u c z E u e 0 R h d G U g V X B k Y X R l Z C w 0 M X 0 m c X V v d D s s J n F 1 b 3 Q 7 U 2 V j d G l v b j E v S 0 R S d k 5 C L 0 F 1 d G 9 S Z W 1 v d m V k Q 2 9 s d W 1 u c z E u e 0 5 h Y W 0 g d m F u I G h l d C B o b 2 9 m Z G t v c n B z L D Q y f S Z x d W 9 0 O y w m c X V v d D t T Z W N 0 a W 9 u M S 9 L R F J 2 T k I v Q X V 0 b 1 J l b W 9 2 Z W R D b 2 x 1 b W 5 z M S 5 7 W m F s I G 9 w I H R y Z W R l b i B h b H M g K G h v b 2 Z k a 2 9 y c H M p L D Q z f S Z x d W 9 0 O y w m c X V v d D t T Z W N 0 a W 9 u M S 9 L R F J 2 T k I v Q X V 0 b 1 J l b W 9 2 Z W R D b 2 x 1 b W 5 z M S 5 7 V m 9 y b S B 2 Y W 4 g d H d l Z S B t d X p p Z W t 3 Z X J r Z W 4 g K G h v b 2 Z k a 2 9 y c H M p L D Q 0 f S Z x d W 9 0 O y w m c X V v d D t T Z W N 0 a W 9 u M S 9 L R F J 2 T k I v Q X V 0 b 1 J l b W 9 2 Z W R D b 2 x 1 b W 5 z M S 5 7 W m F s I H V p d G t v b W V u I G l u I G R l O i A o a G 9 v Z m R r b 3 J w c y k s N D V 9 J n F 1 b 3 Q 7 L C Z x d W 9 0 O 1 N l Y 3 R p b 2 4 x L 0 t E U n Z O Q i 9 B d X R v U m V t b 3 Z l Z E N v b H V t b n M x L n t N d X p p Z W t 3 Z X J r M S A o a G 9 v Z m R r b 3 J w c y k s N D Z 9 J n F 1 b 3 Q 7 L C Z x d W 9 0 O 1 N l Y 3 R p b 2 4 x L 0 t E U n Z O Q i 9 B d X R v U m V t b 3 Z l Z E N v b H V t b n M x L n t N d X p p Z W t 3 Z X J r M i A o a G 9 v Z m R r b 3 J w c y k s N D d 9 J n F 1 b 3 Q 7 L C Z x d W 9 0 O 1 N l Y 3 R p b 2 4 x L 0 t E U n Z O Q i 9 B d X R v U m V t b 3 Z l Z E N v b H V t b n M x L n t L b 3 J w c y B i Z X N 0 Y W F 0 I H V p d C A u L i 4 g Z G V l b G 5 l b W V y c y A o a G 9 v Z m R r b 3 J w c y k s N D h 9 J n F 1 b 3 Q 7 L C Z x d W 9 0 O 1 N l Y 3 R p b 2 4 x L 0 t E U n Z O Q i 9 B d X R v U m V t b 3 Z l Z E N v b H V t b n M x L n t X b 3 J k d C B l c i B n Z W J y d W l r I G d l b W F h a 3 Q g d m F u I G 1 l Y 2 h h b m l z Y 2 h l I G 1 1 e m l l a z 8 s N D l 9 J n F 1 b 3 Q 7 L C Z x d W 9 0 O 1 N l Y 3 R p b 2 4 x L 0 t E U n Z O Q i 9 B d X R v U m V t b 3 Z l Z E N v b H V t b n M x L n t P b m R l c m R l b G V u L D U w f S Z x d W 9 0 O y w m c X V v d D t T Z W N 0 a W 9 u M S 9 L R F J 2 T k I v Q X V 0 b 1 J l b W 9 2 Z W R D b 2 x 1 b W 5 z M S 5 7 U 2 V j d G l l c y w 1 M X 0 m c X V v d D s s J n F 1 b 3 Q 7 U 2 V j d G l v b j E v S 0 R S d k 5 C L 0 F 1 d G 9 S Z W 1 v d m V k Q 2 9 s d W 1 u c z E u e 0 x l Z W Z 0 a W p k c 2 N h d G V n b 3 J p Z S w 1 M n 0 m c X V v d D t d L C Z x d W 9 0 O 0 N v b H V t b k N v d W 5 0 J n F 1 b 3 Q 7 O j U z L C Z x d W 9 0 O 0 t l e U N v b H V t b k 5 h b W V z J n F 1 b 3 Q 7 O l t d L C Z x d W 9 0 O 0 N v b H V t b k l k Z W 5 0 a X R p Z X M m c X V v d D s 6 W y Z x d W 9 0 O 1 N l Y 3 R p b 2 4 x L 0 t E U n Z O Q i 9 B d X R v U m V t b 3 Z l Z E N v b H V t b n M x L n t L c m l u Z 2 R h Z y w w f S Z x d W 9 0 O y w m c X V v d D t T Z W N 0 a W 9 u M S 9 L R F J 2 T k I v Q X V 0 b 1 J l b W 9 2 Z W R D b 2 x 1 b W 5 z M S 5 7 V m V y L m 5 y L i w x f S Z x d W 9 0 O y w m c X V v d D t T Z W N 0 a W 9 u M S 9 L R F J 2 T k I v Q X V 0 b 1 J l b W 9 2 Z W R D b 2 x 1 b W 5 z M S 5 7 T m F h b S B 2 Z X J l b m l n a W 5 n L D J 9 J n F 1 b 3 Q 7 L C Z x d W 9 0 O 1 N l Y 3 R p b 2 4 x L 0 t E U n Z O Q i 9 B d X R v U m V t b 3 Z l Z E N v b H V t b n M x L n t E Z W x l Z 2 F 0 a W U s M 3 0 m c X V v d D s s J n F 1 b 3 Q 7 U 2 V j d G l v b j E v S 0 R S d k 5 C L 0 F 1 d G 9 S Z W 1 v d m V k Q 2 9 s d W 1 u c z E u e 0 1 1 e m l l a 2 t v c n B z I H R p a m R l b n M g b W F y c y B l b i B k Z W Z p b F x 1 M D B F O S w 0 f S Z x d W 9 0 O y w m c X V v d D t T Z W N 0 a W 9 u M S 9 L R F J 2 T k I v Q X V 0 b 1 J l b W 9 2 Z W R D b 2 x 1 b W 5 z M S 5 7 R G V l b G 5 h b W U g a m V 1 Z 2 R r b 2 5 p b m d z Y 2 h p Z X R l b i w 1 f S Z x d W 9 0 O y w m c X V v d D t T Z W N 0 a W 9 u M S 9 L R F J 2 T k I v Q X V 0 b 1 J l b W 9 2 Z W R D b 2 x 1 b W 5 z M S 5 7 T W F q L i B T Z W 5 p b 3 J l b i B q d X J l c m V u I G J p a i B t Y X J z L D Z 9 J n F 1 b 3 Q 7 L C Z x d W 9 0 O 1 N l Y 3 R p b 2 4 x L 0 t E U n Z O Q i 9 B d X R v U m V t b 3 Z l Z E N v b H V t b n M x L n t N Y W o u I E p l d W d k I G p 1 c m V y Z W 4 g Y m l q I G 1 h c n M s N 3 0 m c X V v d D s s J n F 1 b 3 Q 7 U 2 V j d G l v b j E v S 0 R S d k 5 C L 0 F 1 d G 9 S Z W 1 v d m V k Q 2 9 s d W 1 u c z E u e 0 t v c n B z I H N l b m l v c m V u L D h 9 J n F 1 b 3 Q 7 L C Z x d W 9 0 O 1 N l Y 3 R p b 2 4 x L 0 t E U n Z O Q i 9 B d X R v U m V t b 3 Z l Z E N v b H V t b n M x L n t K d W 5 p b 3 J l b i B r b 3 J w c y A x L D l 9 J n F 1 b 3 Q 7 L C Z x d W 9 0 O 1 N l Y 3 R p b 2 4 x L 0 t E U n Z O Q i 9 B d X R v U m V t b 3 Z l Z E N v b H V t b n M x L n t K d W 5 p b 3 J l b i B r b 3 J w c y A y L D E w f S Z x d W 9 0 O y w m c X V v d D t T Z W N 0 a W 9 u M S 9 L R F J 2 T k I v Q X V 0 b 1 J l b W 9 2 Z W R D b 2 x 1 b W 5 z M S 5 7 Q X N w a X J h b n R l b i B r b 3 J w c y A x L D E x f S Z x d W 9 0 O y w m c X V v d D t T Z W N 0 a W 9 u M S 9 L R F J 2 T k I v Q X V 0 b 1 J l b W 9 2 Z W R D b 2 x 1 b W 5 z M S 5 7 Q X N w a X J h b n R l b i B r b 3 J w c y A y L D E y f S Z x d W 9 0 O y w m c X V v d D t T Z W N 0 a W 9 u M S 9 L R F J 2 T k I v Q X V 0 b 1 J l b W 9 2 Z W R D b 2 x 1 b W 5 z M S 5 7 Q W N y b 2 J h d G l z Y 2 g g c 2 V u a W 9 y Z W 4 s M T N 9 J n F 1 b 3 Q 7 L C Z x d W 9 0 O 1 N l Y 3 R p b 2 4 x L 0 t E U n Z O Q i 9 B d X R v U m V t b 3 Z l Z E N v b H V t b n M x L n t B Y 3 J v Y m F 0 a X N j a C B q d W 5 p b 3 J l b i w x N H 0 m c X V v d D s s J n F 1 b 3 Q 7 U 2 V j d G l v b j E v S 0 R S d k 5 C L 0 F 1 d G 9 S Z W 1 v d m V k Q 2 9 s d W 1 u c z E u e 0 F j c m 9 i Y X R p c 2 N o I G F z c G l y Y W 5 0 Z W 4 s M T V 9 J n F 1 b 3 Q 7 L C Z x d W 9 0 O 1 N l Y 3 R p b 2 4 x L 0 t E U n Z O Q i 9 B d X R v U m V t b 3 Z l Z E N v b H V t b n M x L n t P c G d l d m V u I H Z l b m R l b G l l c n M g a W 5 k L i w x N n 0 m c X V v d D s s J n F 1 b 3 Q 7 U 2 V j d G l v b j E v S 0 R S d k 5 C L 0 F 1 d G 9 S Z W 1 v d m V k Q 2 9 s d W 1 u c z E u e 0 F j c m 9 i L i B z Z W 5 p b 3 J l b i B p b m R p d i 4 s M T d 9 J n F 1 b 3 Q 7 L C Z x d W 9 0 O 1 N l Y 3 R p b 2 4 x L 0 t E U n Z O Q i 9 B d X R v U m V t b 3 Z l Z E N v b H V t b n M x L n t B Y 3 J v Y i 4 g a n V u a W 9 y Z W 4 g a W 5 k a X Y u L D E 4 f S Z x d W 9 0 O y w m c X V v d D t T Z W N 0 a W 9 u M S 9 L R F J 2 T k I v Q X V 0 b 1 J l b W 9 2 Z W R D b 2 x 1 b W 5 z M S 5 7 Q W N y b 2 I u I G F z c G l y Y W 5 0 Z W 4 g a W 5 k a X Y u L D E 5 f S Z x d W 9 0 O y w m c X V v d D t T Z W N 0 a W 9 u M S 9 L R F J 2 T k I v Q X V 0 b 1 J l b W 9 2 Z W R D b 2 x 1 b W 5 z M S 5 7 R G V l b G 5 h b W U g a G 9 v Z m R r b 3 J w c y w y M H 0 m c X V v d D s s J n F 1 b 3 Q 7 U 2 V j d G l v b j E v S 0 R S d k 5 C L 0 F 1 d G 9 S Z W 1 v d m V k Q 2 9 s d W 1 u c z E u e 0 d y b 2 V w Z W 4 s I H R l Y W 1 z L C B l b n N l b W J s Z X M g Z W 4 g Z H V v X H U w M D I 3 c y w y M X 0 m c X V v d D s s J n F 1 b 3 Q 7 U 2 V j d G l v b j E v S 0 R S d k 5 C L 0 F 1 d G 9 S Z W 1 v d m V k Q 2 9 s d W 1 u c z E u e 0 F h b n R h b C B v c G d l Z 2 V 2 Z W 4 g b W F q b 3 J l d H R l c y w y M n 0 m c X V v d D s s J n F 1 b 3 Q 7 U 2 V j d G l v b j E v S 0 R S d k 5 C L 0 F 1 d G 9 S Z W 1 v d m V k Q 2 9 s d W 1 u c z E u e 0 9 w Z 2 V 2 Z W 4 g Y m l l b G V t Y W 5 u Z W 4 s M j N 9 J n F 1 b 3 Q 7 L C Z x d W 9 0 O 1 N l Y 3 R p b 2 4 x L 0 t E U n Z O Q i 9 B d X R v U m V t b 3 Z l Z E N v b H V t b n M x L n t T Z W 5 p b 3 J l b i w y N H 0 m c X V v d D s s J n F 1 b 3 Q 7 U 2 V j d G l v b j E v S 0 R S d k 5 C L 0 F 1 d G 9 S Z W 1 v d m V k Q 2 9 s d W 1 u c z E u e 0 p v b m c g V m 9 s d 2 F z c 2 V u Z S w y N X 0 m c X V v d D s s J n F 1 b 3 Q 7 U 2 V j d G l v b j E v S 0 R S d k 5 C L 0 F 1 d G 9 S Z W 1 v d m V k Q 2 9 s d W 1 u c z E u e 0 p 1 b m l v c m V u L D I 2 f S Z x d W 9 0 O y w m c X V v d D t T Z W N 0 a W 9 u M S 9 L R F J 2 T k I v Q X V 0 b 1 J l b W 9 2 Z W R D b 2 x 1 b W 5 z M S 5 7 Q X N w a X J h b n R l b i w y N 3 0 m c X V v d D s s J n F 1 b 3 Q 7 U 2 V j d G l v b j E v S 0 R S d k 5 C L 0 F 1 d G 9 S Z W 1 v d m V k Q 2 9 s d W 1 u c z E u e 0 R l Z W x u Y W 1 l I G 1 h c m t l d G V u d H N 0 Z X J z L D I 4 f S Z x d W 9 0 O y w m c X V v d D t T Z W N 0 a W 9 u M S 9 L R F J 2 T k I v Q X V 0 b 1 J l b W 9 2 Z W R D b 2 x 1 b W 5 z M S 5 7 Q W F u d G F s I G x 1 Y 2 h 0 Z 2 V 3 Z W V y c 2 N o d X R 0 Z X J z L D I 5 f S Z x d W 9 0 O y w m c X V v d D t T Z W N 0 a W 9 u M S 9 L R F J 2 T k I v Q X V 0 b 1 J l b W 9 2 Z W R D b 2 x 1 b W 5 z M S 5 7 Q W F u d G F s I G x 1 Y 2 h 0 c G l z d G 9 v b H N j a H V 0 d G V y c y w z M H 0 m c X V v d D s s J n F 1 b 3 Q 7 U 2 V j d G l v b j E v S 0 R S d k 5 C L 0 F 1 d G 9 S Z W 1 v d m V k Q 2 9 s d W 1 u c z E u e 0 F h b n R h b C B o Y W 5 k Y m 9 v Z 3 N j a H V 0 d G V y c y w z M X 0 m c X V v d D s s J n F 1 b 3 Q 7 U 2 V j d G l v b j E v S 0 R S d k 5 C L 0 F 1 d G 9 S Z W 1 v d m V k Q 2 9 s d W 1 u c z E u e 0 F h b n R h b C B r c n V p c 2 J v b 2 d z Y 2 h 1 d H R l c n M s M z J 9 J n F 1 b 3 Q 7 L C Z x d W 9 0 O 1 N l Y 3 R p b 2 4 x L 0 t E U n Z O Q i 9 B d X R v U m V t b 3 Z l Z E N v b H V t b n M x L n s o Q W F u d G F s I G p l d W d k a 2 9 y c H N l b i w z M 3 0 m c X V v d D s s J n F 1 b 3 Q 7 U 2 V j d G l v b j E v S 0 R S d k 5 C L 0 F 1 d G 9 S Z W 1 v d m V k Q 2 9 s d W 1 u c z E u e 1 R v d G F h b C B h Y W 5 0 Y W w g Z G V l b G 5 l b W V y c y w z N H 0 m c X V v d D s s J n F 1 b 3 Q 7 U 2 V j d G l v b j E v S 0 R S d k 5 C L 0 F 1 d G 9 S Z W 1 v d m V k Q 2 9 s d W 1 u c z E u e 1 d h Y X J 2 Y W 4 g Y W F u d G F s I G p l d W d k I C h 0 L 2 0 g M T U g a m F h c i k s M z V 9 J n F 1 b 3 Q 7 L C Z x d W 9 0 O 1 N l Y 3 R p b 2 4 x L 0 t E U n Z O Q i 9 B d X R v U m V t b 3 Z l Z E N v b H V t b n M x L n t L Y W 5 v b i B l d G M u L D M 2 f S Z x d W 9 0 O y w m c X V v d D t T Z W N 0 a W 9 u M S 9 L R F J 2 T k I v Q X V 0 b 1 J l b W 9 2 Z W R D b 2 x 1 b W 5 z M S 5 7 U G F h c m R l b i B l b i 9 v Z i B r b 2 V 0 c 2 V u L D M 3 f S Z x d W 9 0 O y w m c X V v d D t T Z W N 0 a W 9 u M S 9 L R F J 2 T k I v Q X V 0 b 1 J l b W 9 2 Z W R D b 2 x 1 b W 5 z M S 5 7 V G 9 l b G l j a H R p b m c v b 3 B t Z X J r a W 5 n Z W 4 s M z h 9 J n F 1 b 3 Q 7 L C Z x d W 9 0 O 1 N l Y 3 R p b 2 4 x L 0 t E U n Z O Q i 9 B d X R v U m V t b 3 Z l Z E N v b H V t b n M x L n t J b n p l b m R p b m c t S U Q s M z l 9 J n F 1 b 3 Q 7 L C Z x d W 9 0 O 1 N l Y 3 R p b 2 4 x L 0 t E U n Z O Q i 9 B d X R v U m V t b 3 Z l Z E N v b H V t b n M x L n t J b n p l b m R k Y X R 1 b S w 0 M H 0 m c X V v d D s s J n F 1 b 3 Q 7 U 2 V j d G l v b j E v S 0 R S d k 5 C L 0 F 1 d G 9 S Z W 1 v d m V k Q 2 9 s d W 1 u c z E u e 0 R h d G U g V X B k Y X R l Z C w 0 M X 0 m c X V v d D s s J n F 1 b 3 Q 7 U 2 V j d G l v b j E v S 0 R S d k 5 C L 0 F 1 d G 9 S Z W 1 v d m V k Q 2 9 s d W 1 u c z E u e 0 5 h Y W 0 g d m F u I G h l d C B o b 2 9 m Z G t v c n B z L D Q y f S Z x d W 9 0 O y w m c X V v d D t T Z W N 0 a W 9 u M S 9 L R F J 2 T k I v Q X V 0 b 1 J l b W 9 2 Z W R D b 2 x 1 b W 5 z M S 5 7 W m F s I G 9 w I H R y Z W R l b i B h b H M g K G h v b 2 Z k a 2 9 y c H M p L D Q z f S Z x d W 9 0 O y w m c X V v d D t T Z W N 0 a W 9 u M S 9 L R F J 2 T k I v Q X V 0 b 1 J l b W 9 2 Z W R D b 2 x 1 b W 5 z M S 5 7 V m 9 y b S B 2 Y W 4 g d H d l Z S B t d X p p Z W t 3 Z X J r Z W 4 g K G h v b 2 Z k a 2 9 y c H M p L D Q 0 f S Z x d W 9 0 O y w m c X V v d D t T Z W N 0 a W 9 u M S 9 L R F J 2 T k I v Q X V 0 b 1 J l b W 9 2 Z W R D b 2 x 1 b W 5 z M S 5 7 W m F s I H V p d G t v b W V u I G l u I G R l O i A o a G 9 v Z m R r b 3 J w c y k s N D V 9 J n F 1 b 3 Q 7 L C Z x d W 9 0 O 1 N l Y 3 R p b 2 4 x L 0 t E U n Z O Q i 9 B d X R v U m V t b 3 Z l Z E N v b H V t b n M x L n t N d X p p Z W t 3 Z X J r M S A o a G 9 v Z m R r b 3 J w c y k s N D Z 9 J n F 1 b 3 Q 7 L C Z x d W 9 0 O 1 N l Y 3 R p b 2 4 x L 0 t E U n Z O Q i 9 B d X R v U m V t b 3 Z l Z E N v b H V t b n M x L n t N d X p p Z W t 3 Z X J r M i A o a G 9 v Z m R r b 3 J w c y k s N D d 9 J n F 1 b 3 Q 7 L C Z x d W 9 0 O 1 N l Y 3 R p b 2 4 x L 0 t E U n Z O Q i 9 B d X R v U m V t b 3 Z l Z E N v b H V t b n M x L n t L b 3 J w c y B i Z X N 0 Y W F 0 I H V p d C A u L i 4 g Z G V l b G 5 l b W V y c y A o a G 9 v Z m R r b 3 J w c y k s N D h 9 J n F 1 b 3 Q 7 L C Z x d W 9 0 O 1 N l Y 3 R p b 2 4 x L 0 t E U n Z O Q i 9 B d X R v U m V t b 3 Z l Z E N v b H V t b n M x L n t X b 3 J k d C B l c i B n Z W J y d W l r I G d l b W F h a 3 Q g d m F u I G 1 l Y 2 h h b m l z Y 2 h l I G 1 1 e m l l a z 8 s N D l 9 J n F 1 b 3 Q 7 L C Z x d W 9 0 O 1 N l Y 3 R p b 2 4 x L 0 t E U n Z O Q i 9 B d X R v U m V t b 3 Z l Z E N v b H V t b n M x L n t P b m R l c m R l b G V u L D U w f S Z x d W 9 0 O y w m c X V v d D t T Z W N 0 a W 9 u M S 9 L R F J 2 T k I v Q X V 0 b 1 J l b W 9 2 Z W R D b 2 x 1 b W 5 z M S 5 7 U 2 V j d G l l c y w 1 M X 0 m c X V v d D s s J n F 1 b 3 Q 7 U 2 V j d G l v b j E v S 0 R S d k 5 C L 0 F 1 d G 9 S Z W 1 v d m V k Q 2 9 s d W 1 u c z E u e 0 x l Z W Z 0 a W p k c 2 N h d G V n b 3 J p Z S w 1 M n 0 m c X V v d D t d L C Z x d W 9 0 O 1 J l b G F 0 a W 9 u c 2 h p c E l u Z m 8 m c X V v d D s 6 W 1 1 9 I i A v P j w v U 3 R h Y m x l R W 5 0 c m l l c z 4 8 L 0 l 0 Z W 0 + P E l 0 Z W 0 + P E l 0 Z W 1 M b 2 N h d G l v b j 4 8 S X R l b V R 5 c G U + R m 9 y b X V s Y T w v S X R l b V R 5 c G U + P E l 0 Z W 1 Q Y X R o P l N l Y 3 R p b 2 4 x L 1 Z v b 3 J i Z W V s Z G J l c 3 R h b m Q 8 L 0 l 0 Z W 1 Q Y X R o P j w v S X R l b U x v Y 2 F 0 a W 9 u P j x T d G F i b G V F b n R y a W V z P j x F b n R y e S B U e X B l P S J C d W Z m Z X J O Z X h 0 U m V m c m V z a C I g V m F s d W U 9 I m w x I i A v P j x F b n R y e S B U e X B l P S J G a W x s R W 5 h Y m x l Z C I g V m F s d W U 9 I m w w I i A v P j x F b n R y e S B U e X B l P S J G a W x s R X J y b 3 J D b 2 R l I i B W Y W x 1 Z T 0 i c 1 V u a 2 5 v d 2 4 i I C 8 + P E V u d H J 5 I F R 5 c G U 9 I k Z p b G x l Z E N v b X B s Z X R l U m V z d W x 0 V G 9 X b 3 J r c 2 h l Z X Q i I F Z h b H V l P S J s M C I g L z 4 8 R W 5 0 c n k g V H l w Z T 0 i R m l s b F R v R G F 0 Y U 1 v Z G V s R W 5 h Y m x l Z C I g V m F s d W U 9 I m w w I i A v P j x F b n R y e S B U e X B l P S J J c 1 B y a X Z h d G U i I F Z h b H V l P S J s M C I g L z 4 8 R W 5 0 c n k g V H l w Z T 0 i U X V l c n l H c m 9 1 c E l E I i B W Y W x 1 Z T 0 i c 2 M 2 O D Q w Y j h i L T V m Z T Y t N G E z M C 0 4 M W F i L W M 1 O D d l Y j g y N D d h O S I g L z 4 8 R W 5 0 c n k g V H l w Z T 0 i U X V l c n l J R C I g V m F s d W U 9 I n M x O D Q w Y z J i M i 1 h Y T R j L T Q 1 M G Y t Y m E 2 M y 0 0 O D A w N W N i M D g 4 Z j M i I C 8 + P E V u d H J 5 I F R 5 c G U 9 I l J l c 3 V s d F R 5 c G U i I F Z h b H V l P S J z R X h j Z X B 0 a W 9 u I i A v P j x F b n R y e S B U e X B l P S J G a W x s T 2 J q Z W N 0 V H l w Z S I g V m F s d W U 9 I n N D b 2 5 u Z W N 0 a W 9 u T 2 5 s e S I g L z 4 8 R W 5 0 c n k g V H l w Z T 0 i T m F t Z V V w Z G F 0 Z W R B Z n R l c k Z p b G w i I F Z h b H V l P S J s M S I g L z 4 8 R W 5 0 c n k g V H l w Z T 0 i T G 9 h Z G V k V G 9 B b m F s e X N p c 1 N l c n Z p Y 2 V z I i B W Y W x 1 Z T 0 i b D A i I C 8 + P E V u d H J 5 I F R 5 c G U 9 I k x v Y W R U b 1 J l c G 9 y d E R p c 2 F i b G V k I i B W Y W x 1 Z T 0 i b D E i I C 8 + P E V u d H J 5 I F R 5 c G U 9 I k F k Z G V k V G 9 E Y X R h T W 9 k Z W w i I F Z h b H V l P S J s M C I g L z 4 8 R W 5 0 c n k g V H l w Z T 0 i R m l s b E x h c 3 R V c G R h d G V k I i B W Y W x 1 Z T 0 i Z D I w M j U t M T I t M D d U M T E 6 M D I 6 M T I u M z A 4 O D I w M F o i I C 8 + P E V u d H J 5 I F R 5 c G U 9 I k Z p b G x T d G F 0 d X M i I F Z h b H V l P S J z Q 2 9 t c G x l d G U i I C 8 + P C 9 T d G F i b G V F b n R y a W V z P j w v S X R l b T 4 8 S X R l b T 4 8 S X R l b U x v Y 2 F 0 a W 9 u P j x J d G V t V H l w Z T 5 G b 3 J t d W x h P C 9 J d G V t V H l w Z T 4 8 S X R l b V B h d G g + U 2 V j d G l v b j E v U G F y Y W 1 l d G V y M T w v S X R l b V B h d G g + P C 9 J d G V t T G 9 j Y X R p b 2 4 + P F N 0 Y W J s Z U V u d H J p Z X M + P E V u d H J 5 I F R 5 c G U 9 I k F k Z G V k V G 9 E Y X R h T W 9 k Z W w i I F Z h b H V l P S J s M C I g L z 4 8 R W 5 0 c n k g V H l w Z T 0 i Q n V m Z m V y T m V 4 d F J l Z n J l c 2 g i I F Z h b H V l P S J s M S I g L z 4 8 R W 5 0 c n k g V H l w Z T 0 i R m l s b E V u Y W J s Z W Q i I F Z h b H V l P S J s M C I g L z 4 8 R W 5 0 c n k g V H l w Z T 0 i R m l s b E V y c m 9 y Q 2 9 k Z S I g V m F s d W U 9 I n N V b m t u b 3 d u I i A v P j x F b n R y e S B U e X B l P S J G a W x s T G F z d F V w Z G F 0 Z W Q i I F Z h b H V l P S J k M j A y M S 0 w O C 0 x N F Q x M z o z M z o x M S 4 3 M z c w M D k x W i I g L z 4 8 R W 5 0 c n k g V H l w Z T 0 i R m l s b G V k Q 2 9 t c G x l d G V S Z X N 1 b H R U b 1 d v c m t z a G V l d C I g V m F s d W U 9 I m w w I i A v P j x F b n R y e S B U e X B l P S J G a W x s U 3 R h d H V z I i B W Y W x 1 Z T 0 i c 0 N v b X B s Z X R l I i A v P j x F b n R y e S B U e X B l P S J G a W x s V G 9 E Y X R h T W 9 k Z W x F b m F i b G V k I i B W Y W x 1 Z T 0 i b D A i I C 8 + P E V u d H J 5 I F R 5 c G U 9 I k l z U H J p d m F 0 Z S I g V m F s d W U 9 I m w w I i A v P j x F b n R y e S B U e X B l P S J R d W V y e U d y b 3 V w S U Q i I F Z h b H V l P S J z Y z Y 4 N D B i O G I t N W Z l N i 0 0 Y T M w L T g x Y W I t Y z U 4 N 2 V i O D I 0 N 2 E 5 I i A v P j x F b n R y e S B U e X B l P S J R d W V y e U l E I i B W Y W x 1 Z T 0 i c z M z Y j U w Z j B l L T U z M T Y t N D J m O S 0 5 M m Z l L W Q 3 N 2 Q x N 2 M z N G M 1 Y i I g L z 4 8 R W 5 0 c n k g V H l w Z T 0 i U m V z d W x 0 V H l w Z S I g V m F s d W U 9 I n N F e G N l c H R p b 2 4 i I C 8 + P E V u d H J 5 I F R 5 c G U 9 I k Z p b G x P Y m p l Y 3 R U e X B l I i B W Y W x 1 Z T 0 i c 0 N v b m 5 l Y 3 R p b 2 5 P b m x 5 I i A v P j x F b n R y e S B U e X B l P S J M b 2 F k V G 9 S Z X B v c n R E a X N h Y m x l Z C I g V m F s d W U 9 I m w x I i A v P j w v U 3 R h Y m x l R W 5 0 c m l l c z 4 8 L 0 l 0 Z W 0 + P E l 0 Z W 0 + P E l 0 Z W 1 M b 2 N h d G l v b j 4 8 S X R l b V R 5 c G U + R m 9 y b X V s Y T w v S X R l b V R 5 c G U + P E l 0 Z W 1 Q Y X R o P l N l Y 3 R p b 2 4 x L 1 Z v b 3 J i Z W V s Z G J l c 3 R h b m Q l M j B 0 c m F u c 2 Z v c m 1 l c m V u P C 9 J d G V t U G F 0 a D 4 8 L 0 l 0 Z W 1 M b 2 N h d G l v b j 4 8 U 3 R h Y m x l R W 5 0 c m l l c z 4 8 R W 5 0 c n k g V H l w Z T 0 i Q n V m Z m V y T m V 4 d F J l Z n J l c 2 g i I F Z h b H V l P S J s M S I g L z 4 8 R W 5 0 c n k g V H l w Z T 0 i R m l s b E V u Y W J s Z W Q i I F Z h b H V l P S J s M C I g L z 4 8 R W 5 0 c n k g V H l w Z T 0 i R m l s b E V y c m 9 y Q 2 9 k Z S I g V m F s d W U 9 I n N V b m t u b 3 d u I i A v P j x F b n R y e S B U e X B l P S J G a W x s Z W R D b 2 1 w b G V 0 Z V J l c 3 V s d F R v V 2 9 y a 3 N o Z W V 0 I i B W Y W x 1 Z T 0 i b D A i I C 8 + P E V u d H J 5 I F R 5 c G U 9 I k Z p b G x U b 0 R h d G F N b 2 R l b E V u Y W J s Z W Q i I F Z h b H V l P S J s M C I g L z 4 8 R W 5 0 c n k g V H l w Z T 0 i S X N Q c m l 2 Y X R l I i B W Y W x 1 Z T 0 i b D A i I C 8 + P E V u d H J 5 I F R 5 c G U 9 I l F 1 Z X J 5 R 3 J v d X B J R C I g V m F s d W U 9 I n M 1 M D N k Z T Q 4 Z S 0 4 Z D I z L T Q 2 Z T c t Y W M 3 O S 0 1 M j Z k M j E 2 Z W N k N j U i I C 8 + P E V u d H J 5 I F R 5 c G U 9 I l F 1 Z X J 5 S U Q i I F Z h b H V l P S J z M D E y O W Y z Y W E t Y z c 3 Z i 0 0 N m Z m L W F l M D A t M 2 E y N D l m N 2 Z l N T Z i I i A v P j x F b n R y e S B U e X B l P S J S Z X N 1 b H R U e X B l I i B W Y W x 1 Z T 0 i c 0 V 4 Y 2 V w d G l v b i I g L z 4 8 R W 5 0 c n k g V H l w Z T 0 i R m l s b E 9 i a m V j d F R 5 c G U i I F Z h b H V l P S J z Q 2 9 u b m V j d G l v b k 9 u b H k i I C 8 + P E V u d H J 5 I F R 5 c G U 9 I k 5 h b W V V c G R h d G V k Q W Z 0 Z X J G a W x s I i B W Y W x 1 Z T 0 i b D E i I C 8 + P E V u d H J 5 I F R 5 c G U 9 I k x v Y W R U b 1 J l c G 9 y d E R p c 2 F i b G V k I i B W Y W x 1 Z T 0 i b D E i I C 8 + P E V u d H J 5 I F R 5 c G U 9 I k F k Z G V k V G 9 E Y X R h T W 9 k Z W w i I F Z h b H V l P S J s M C I g L z 4 8 R W 5 0 c n k g V H l w Z T 0 i R m l s b E x h c 3 R V c G R h d G V k I i B W Y W x 1 Z T 0 i Z D I w M j U t M T I t M D d U M T E 6 M D I 6 M T I u M z Q 0 M D Y w M F o i I C 8 + P E V u d H J 5 I F R 5 c G U 9 I k Z p b G x T d G F 0 d X M i I F Z h b H V l P S J z Q 2 9 t c G x l d G U i I C 8 + P C 9 T d G F i b G V F b n R y a W V z P j w v S X R l b T 4 8 S X R l b T 4 8 S X R l b U x v Y 2 F 0 a W 9 u P j x J d G V t V H l w Z T 5 G b 3 J t d W x h P C 9 J d G V t V H l w Z T 4 8 S X R l b V B h d G g + U 2 V j d G l v b j E v Q m V z d G F u Z C U y M H R y Y W 5 z Z m 9 y b W V y Z W 4 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x h c 3 R V c G R h d G V k I i B W Y W x 1 Z T 0 i Z D I w M j Q t M T A t M D J U M D k 6 N T k 6 N D Y u N T g x M D Q 3 M F o i I C 8 + P E V u d H J 5 I F R 5 c G U 9 I k Z p b G x l Z E N v b X B s Z X R l U m V z d W x 0 V G 9 X b 3 J r c 2 h l Z X Q i I F Z h b H V l P S J s M C I g L z 4 8 R W 5 0 c n k g V H l w Z T 0 i R m l s b F N 0 Y X R 1 c y I g V m F s d W U 9 I n N D b 2 1 w b G V 0 Z S I g L z 4 8 R W 5 0 c n k g V H l w Z T 0 i R m l s b F R v R G F 0 Y U 1 v Z G V s R W 5 h Y m x l Z C I g V m F s d W U 9 I m w w I i A v P j x F b n R y e S B U e X B l P S J J c 1 B y a X Z h d G U i I F Z h b H V l P S J s M C I g L z 4 8 R W 5 0 c n k g V H l w Z T 0 i U X V l c n l H c m 9 1 c E l E I i B W Y W x 1 Z T 0 i c 2 M 2 O D Q w Y j h i L T V m Z T Y t N G E z M C 0 4 M W F i L W M 1 O D d l Y j g y N D d h O S I g L z 4 8 R W 5 0 c n k g V H l w Z T 0 i U X V l c n l J R C I g V m F s d W U 9 I n N h M W R h M m Q 0 M i 1 j Y z A z L T Q z N z A t Y j N m N i 0 z M z l h O G N h O G J l Z j M i I C 8 + P E V u d H J 5 I F R 5 c G U 9 I l J l c 3 V s d F R 5 c G U i I F Z h b H V l P S J z R n V u Y 3 R p b 2 4 i I C 8 + P E V u d H J 5 I F R 5 c G U 9 I k Z p b G x P Y m p l Y 3 R U e X B l I i B W Y W x 1 Z T 0 i c 0 N v b m 5 l Y 3 R p b 2 5 P b m x 5 I i A v P j x F b n R y e S B U e X B l P S J M b 2 F k V G 9 S Z X B v c n R E a X N h Y m x l Z C I g V m F s d W U 9 I m w x I i A v P j w v U 3 R h Y m x l R W 5 0 c m l l c z 4 8 L 0 l 0 Z W 0 + P E l 0 Z W 0 + P E l 0 Z W 1 M b 2 N h d G l v b j 4 8 S X R l b V R 5 c G U + R m 9 y b X V s Y T w v S X R l b V R 5 c G U + P E l 0 Z W 1 Q Y X R o P l N l Y 3 R p b 2 4 x L 1 Z v b 3 J i Z W V s Z G J l c 3 R h b m Q l M j A l M j g y J T I 5 P C 9 J d G V t U G F 0 a D 4 8 L 0 l 0 Z W 1 M b 2 N h d G l v b j 4 8 U 3 R h Y m x l R W 5 0 c m l l c z 4 8 R W 5 0 c n k g V H l w Z T 0 i Q n V m Z m V y T m V 4 d F J l Z n J l c 2 g i I F Z h b H V l P S J s M S I g L z 4 8 R W 5 0 c n k g V H l w Z T 0 i R m l s b E V u Y W J s Z W Q i I F Z h b H V l P S J s M C I g L z 4 8 R W 5 0 c n k g V H l w Z T 0 i R m l s b G V k Q 2 9 t c G x l d G V S Z X N 1 b H R U b 1 d v c m t z a G V l d C I g V m F s d W U 9 I m w w I i A v P j x F b n R y e S B U e X B l P S J G a W x s V G 9 E Y X R h T W 9 k Z W x F b m F i b G V k I i B W Y W x 1 Z T 0 i b D A i I C 8 + P E V u d H J 5 I F R 5 c G U 9 I k l z U H J p d m F 0 Z S I g V m F s d W U 9 I m w w I i A v P j x F b n R y e S B U e X B l P S J R d W V y e U d y b 3 V w S U Q i I F Z h b H V l P S J z M z I 0 Z W E w N G I t N T l l O C 0 0 M 2 Q 4 L T k 1 Y z c t Y j U 2 N j Y w Z D R h M z U 3 I i A v P j x F b n R y e S B U e X B l P S J R d W V y e U l E I i B W Y W x 1 Z T 0 i c z F m Z m I w N W U z L T A 0 M W U t N D M 2 Y S 1 i Z W Z h L T k 0 N j R l N m Y 1 M D N k Z C I g L z 4 8 R W 5 0 c n k g V H l w Z T 0 i U m V z d W x 0 V H l w Z S I g V m F s d W U 9 I n N F e G N l c H R p b 2 4 i I C 8 + P E V u d H J 5 I F R 5 c G U 9 I k 5 h d m l n Y X R p b 2 5 T d G V w T m F t Z S I g V m F s d W U 9 I n N O Y X Z p Z 2 F 0 a W U i I C 8 + P E V u d H J 5 I F R 5 c G U 9 I k Z p b G x P Y m p l Y 3 R U e X B l I i B W Y W x 1 Z T 0 i c 0 N v b m 5 l Y 3 R p b 2 5 P b m x 5 I i A v P j x F b n R y e S B U e X B l P S J O Y W 1 l V X B k Y X R l Z E F m d G V y R m l s b C I g V m F s d W U 9 I m w x I i A v P j x F b n R y e S B U e X B l P S J M b 2 F k Z W R U b 0 F u Y W x 5 c 2 l z U 2 V y d m l j Z X M i I F Z h b H V l P S J s M C I g L z 4 8 R W 5 0 c n k g V H l w Z T 0 i T G 9 h Z F R v U m V w b 3 J 0 R G l z Y W J s Z W Q i I F Z h b H V l P S J s M S I g L z 4 8 R W 5 0 c n k g V H l w Z T 0 i R m l s b E V y c m 9 y Q 2 9 k Z S I g V m F s d W U 9 I n N V b m t u b 3 d u I i A v P j x F b n R y e S B U e X B l P S J B Z G R l Z F R v R G F 0 Y U 1 v Z G V s I i B W Y W x 1 Z T 0 i b D A i I C 8 + P E V u d H J 5 I F R 5 c G U 9 I k Z p b G x M Y X N 0 V X B k Y X R l Z C I g V m F s d W U 9 I m Q y M D I 1 L T E y L T A 3 V D E x O j A y O j E y L j M 3 N D A 2 M T B a 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a W V s Z W 1 h b n R y Z W Z m Z W 4 v Q X V 0 b 1 J l b W 9 2 Z W R D b 2 x 1 b W 5 z M S 5 7 T m F t Z S w w f S Z x d W 9 0 O y w m c X V v d D t T Z W N 0 a W 9 u M S 9 C a W V s Z W 1 h b n R y Z W Z m Z W 4 v Q X V 0 b 1 J l b W 9 2 Z W R D b 2 x 1 b W 5 z M S 5 7 R X h 0 Z W 5 z a W 9 u L D F 9 J n F 1 b 3 Q 7 L C Z x d W 9 0 O 1 N l Y 3 R p b 2 4 x L 0 J p Z W x l b W F u d H J l Z m Z l b i 9 B d X R v U m V t b 3 Z l Z E N v b H V t b n M x L n t E Y X R l I G F j Y 2 V z c 2 V k L D J 9 J n F 1 b 3 Q 7 L C Z x d W 9 0 O 1 N l Y 3 R p b 2 4 x L 0 J p Z W x l b W F u d H J l Z m Z l b i 9 B d X R v U m V t b 3 Z l Z E N v b H V t b n M x L n t E Y X R l I G 1 v Z G l m a W V k L D N 9 J n F 1 b 3 Q 7 L C Z x d W 9 0 O 1 N l Y 3 R p b 2 4 x L 0 J p Z W x l b W F u d H J l Z m Z l b i 9 B d X R v U m V t b 3 Z l Z E N v b H V t b n M x L n t E Y X R l I G N y Z W F 0 Z W Q s N H 0 m c X V v d D s s J n F 1 b 3 Q 7 U 2 V j d G l v b j E v Q m l l b G V t Y W 5 0 c m V m Z m V u L 0 F 1 d G 9 S Z W 1 v d m V k Q 2 9 s d W 1 u c z E u e 0 Z v b G R l c i B Q Y X R o L D V 9 J n F 1 b 3 Q 7 X S w m c X V v d D t D b 2 x 1 b W 5 D b 3 V u d C Z x d W 9 0 O z o 2 L C Z x d W 9 0 O 0 t l e U N v b H V t b k 5 h b W V z J n F 1 b 3 Q 7 O l t d L C Z x d W 9 0 O 0 N v b H V t b k l k Z W 5 0 a X R p Z X M m c X V v d D s 6 W y Z x d W 9 0 O 1 N l Y 3 R p b 2 4 x L 0 J p Z W x l b W F u d H J l Z m Z l b i 9 B d X R v U m V t b 3 Z l Z E N v b H V t b n M x L n t O Y W 1 l L D B 9 J n F 1 b 3 Q 7 L C Z x d W 9 0 O 1 N l Y 3 R p b 2 4 x L 0 J p Z W x l b W F u d H J l Z m Z l b i 9 B d X R v U m V t b 3 Z l Z E N v b H V t b n M x L n t F e H R l b n N p b 2 4 s M X 0 m c X V v d D s s J n F 1 b 3 Q 7 U 2 V j d G l v b j E v Q m l l b G V t Y W 5 0 c m V m Z m V u L 0 F 1 d G 9 S Z W 1 v d m V k Q 2 9 s d W 1 u c z E u e 0 R h d G U g Y W N j Z X N z Z W Q s M n 0 m c X V v d D s s J n F 1 b 3 Q 7 U 2 V j d G l v b j E v Q m l l b G V t Y W 5 0 c m V m Z m V u L 0 F 1 d G 9 S Z W 1 v d m V k Q 2 9 s d W 1 u c z E u e 0 R h d G U g b W 9 k a W Z p Z W Q s M 3 0 m c X V v d D s s J n F 1 b 3 Q 7 U 2 V j d G l v b j E v Q m l l b G V t Y W 5 0 c m V m Z m V u L 0 F 1 d G 9 S Z W 1 v d m V k Q 2 9 s d W 1 u c z E u e 0 R h d G U g Y 3 J l Y X R l Z C w 0 f S Z x d W 9 0 O y w m c X V v d D t T Z W N 0 a W 9 u M S 9 C a W V s Z W 1 h b n R y Z W Z m Z W 4 v Q X V 0 b 1 J l b W 9 2 Z W R D b 2 x 1 b W 5 z M S 5 7 R m 9 s Z G V y I F B h d G g s N X 0 m c X V v d D t d L C Z x d W 9 0 O 1 J l b G F 0 a W 9 u c 2 h p c E l u Z m 8 m c X V v d D s 6 W 1 1 9 I i A v P j w v U 3 R h Y m x l R W 5 0 c m l l c z 4 8 L 0 l 0 Z W 0 + P E l 0 Z W 0 + P E l 0 Z W 1 M b 2 N h d G l v b j 4 8 S X R l b V R 5 c G U + R m 9 y b X V s Y T w v S X R l b V R 5 c G U + P E l 0 Z W 1 Q Y X R o P l N l Y 3 R p b 2 4 x L 1 B h c m F t Z X R l c j I 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x h c 3 R V c G R h d G V k I i B W Y W x 1 Z T 0 i Z D I w M j E t M D g t M T R U M T M 6 M z M 6 M T I u M j U z M D Q z M V o i I C 8 + P E V u d H J 5 I F R 5 c G U 9 I k Z p b G x l Z E N v b X B s Z X R l U m V z d W x 0 V G 9 X b 3 J r c 2 h l Z X Q i I F Z h b H V l P S J s M C I g L z 4 8 R W 5 0 c n k g V H l w Z T 0 i R m l s b F N 0 Y X R 1 c y I g V m F s d W U 9 I n N D b 2 1 w b G V 0 Z S I g L z 4 8 R W 5 0 c n k g V H l w Z T 0 i R m l s b F R v R G F 0 Y U 1 v Z G V s R W 5 h Y m x l Z C I g V m F s d W U 9 I m w w I i A v P j x F b n R y e S B U e X B l P S J J c 1 B y a X Z h d G U i I F Z h b H V l P S J s M C I g L z 4 8 R W 5 0 c n k g V H l w Z T 0 i U X V l c n l H c m 9 1 c E l E I i B W Y W x 1 Z T 0 i c z M y N G V h M D R i L T U 5 Z T g t N D N k O C 0 5 N W M 3 L W I 1 N j Y 2 M G Q 0 Y T M 1 N y I g L z 4 8 R W 5 0 c n k g V H l w Z T 0 i U X V l c n l J R C I g V m F s d W U 9 I n M w N D c x Z j E y N S 0 0 N D E 2 L T Q x M G U t O T U 3 Z S 0 5 Z T A 2 N D F i Z T h l N W Y i I C 8 + P E V u d H J 5 I F R 5 c G U 9 I l J l c 3 V s d F R 5 c G U i I F Z h b H V l P S J z R X h j Z X B 0 a W 9 u I i A v P j x F b n R y e S B U e X B l P S J G a W x s T 2 J q Z W N 0 V H l w Z S I g V m F s d W U 9 I n N D b 2 5 u Z W N 0 a W 9 u T 2 5 s e S I g L z 4 8 R W 5 0 c n k g V H l w Z T 0 i T G 9 h Z F R v U m V w b 3 J 0 R G l z Y W J s Z W Q i I F Z h b H V l P S J s M S I g L z 4 8 L 1 N 0 Y W J s Z U V u d H J p Z X M + P C 9 J d G V t P j x J d G V t P j x J d G V t T G 9 j Y X R p b 2 4 + P E l 0 Z W 1 U e X B l P k Z v c m 1 1 b G E 8 L 0 l 0 Z W 1 U e X B l P j x J d G V t U G F 0 a D 5 T Z W N 0 a W 9 u M S 9 W b 2 9 y Y m V l b G R i Z X N 0 Y W 5 k J T I w d H J h b n N m b 3 J t Z X J l b i U y M C U y O D I l M j k 8 L 0 l 0 Z W 1 Q Y X R o P j w v S X R l b U x v Y 2 F 0 a W 9 u P j x T d G F i b G V F b n R y a W V z P j x F b n R y e S B U e X B l P S J C d W Z m Z X J O Z X h 0 U m V m c m V z a C I g V m F s d W U 9 I m w x I i A v P j x F b n R y e S B U e X B l P S J G a W x s R W 5 h Y m x l Z C I g V m F s d W U 9 I m w w I i A v P j x F b n R y e S B U e X B l P S J G a W x s R X J y b 3 J D b 2 R l I i B W Y W x 1 Z T 0 i c 1 V u a 2 5 v d 2 4 i I C 8 + P E V u d H J 5 I F R 5 c G U 9 I k Z p b G x l Z E N v b X B s Z X R l U m V z d W x 0 V G 9 X b 3 J r c 2 h l Z X Q i I F Z h b H V l P S J s M C I g L z 4 8 R W 5 0 c n k g V H l w Z T 0 i R m l s b F R v R G F 0 Y U 1 v Z G V s R W 5 h Y m x l Z C I g V m F s d W U 9 I m w w I i A v P j x F b n R y e S B U e X B l P S J J c 1 B y a X Z h d G U i I F Z h b H V l P S J s M C I g L z 4 8 R W 5 0 c n k g V H l w Z T 0 i U X V l c n l H c m 9 1 c E l E I i B W Y W x 1 Z T 0 i c z I 4 N T g 0 Y W Z k L T Y 0 Z T Q t N D J m N C 0 4 M j g x L W Z i Y j g 4 Z T I z M z E 3 N S I g L z 4 8 R W 5 0 c n k g V H l w Z T 0 i U X V l c n l J R C I g V m F s d W U 9 I n N l O W Q z M z Z j Z C 0 x N j h i L T R k Z D M t O D k w Y i 0 y M z d l Z T U x Z T I 0 M j U i I C 8 + P E V u d H J 5 I F R 5 c G U 9 I l J l c 3 V s d F R 5 c G U i I F Z h b H V l P S J z R X h j Z X B 0 a W 9 u I i A v P j x F b n R y e S B U e X B l P S J G a W x s T 2 J q Z W N 0 V H l w Z S I g V m F s d W U 9 I n N D b 2 5 u Z W N 0 a W 9 u T 2 5 s e S I g L z 4 8 R W 5 0 c n k g V H l w Z T 0 i T m F t Z V V w Z G F 0 Z W R B Z n R l c k Z p b G w i I F Z h b H V l P S J s M S I g L z 4 8 R W 5 0 c n k g V H l w Z T 0 i T G 9 h Z F R v U m V w b 3 J 0 R G l z Y W J s Z W Q i I F Z h b H V l P S J s M S I g L z 4 8 R W 5 0 c n k g V H l w Z T 0 i Q W R k Z W R U b 0 R h d G F N b 2 R l b C I g V m F s d W U 9 I m w w I i A v P j x F b n R y e S B U e X B l P S J G a W x s T G F z d F V w Z G F 0 Z W Q i I F Z h b H V l P S J k M j A y N S 0 x M i 0 w N 1 Q x M T o w M j o x M i 4 0 M j E 5 N j Y w W i I g L z 4 8 R W 5 0 c n k g V H l w Z T 0 i R m l s b F N 0 Y X R 1 c y I g V m F s d W U 9 I n N D b 2 1 w b G V 0 Z S I g L z 4 8 L 1 N 0 Y W J s Z U V u d H J p Z X M + P C 9 J d G V t P j x J d G V t P j x J d G V t T G 9 j Y X R p b 2 4 + P E l 0 Z W 1 U e X B l P k Z v c m 1 1 b G E 8 L 0 l 0 Z W 1 U e X B l P j x J d G V t U G F 0 a D 5 T Z W N 0 a W 9 u M S 9 C Z X N 0 Y W 5 k J T I w d H J h b n N m b 3 J t Z X J l b i U y M C U y O D I l M j k 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x h c 3 R V c G R h d G V k I i B W Y W x 1 Z T 0 i Z D I w M j Q t M T A t M D J U M D k 6 N T k 6 N D Y u O D M 3 O D c 4 M F o i I C 8 + P E V u d H J 5 I F R 5 c G U 9 I k Z p b G x l Z E N v b X B s Z X R l U m V z d W x 0 V G 9 X b 3 J r c 2 h l Z X Q i I F Z h b H V l P S J s M C I g L z 4 8 R W 5 0 c n k g V H l w Z T 0 i R m l s b F N 0 Y X R 1 c y I g V m F s d W U 9 I n N D b 2 1 w b G V 0 Z S I g L z 4 8 R W 5 0 c n k g V H l w Z T 0 i R m l s b F R v R G F 0 Y U 1 v Z G V s R W 5 h Y m x l Z C I g V m F s d W U 9 I m w w I i A v P j x F b n R y e S B U e X B l P S J J c 1 B y a X Z h d G U i I F Z h b H V l P S J s M C I g L z 4 8 R W 5 0 c n k g V H l w Z T 0 i U X V l c n l H c m 9 1 c E l E I i B W Y W x 1 Z T 0 i c z M y N G V h M D R i L T U 5 Z T g t N D N k O C 0 5 N W M 3 L W I 1 N j Y 2 M G Q 0 Y T M 1 N y I g L z 4 8 R W 5 0 c n k g V H l w Z T 0 i U X V l c n l J R C I g V m F s d W U 9 I n M z N m M 2 N G Q 3 M C 1 k N D Y x L T Q 2 N G I t O G Y 1 O S 1 j N j E 5 N z E x Y z d i Z m Q i I C 8 + P E V u d H J 5 I F R 5 c G U 9 I l J l c 3 V s d F R 5 c G U i I F Z h b H V l P S J z R n V u Y 3 R p b 2 4 i I C 8 + P E V u d H J 5 I F R 5 c G U 9 I k Z p b G x P Y m p l Y 3 R U e X B l I i B W Y W x 1 Z T 0 i c 0 N v b m 5 l Y 3 R p b 2 5 P b m x 5 I i A v P j x F b n R y e S B U e X B l P S J M b 2 F k V G 9 S Z X B v c n R E a X N h Y m x l Z C I g V m F s d W U 9 I m w x I i A v P j w v U 3 R h Y m x l R W 5 0 c m l l c z 4 8 L 0 l 0 Z W 0 + P E l 0 Z W 0 + P E l 0 Z W 1 M b 2 N h d G l v b j 4 8 S X R l b V R 5 c G U + R m 9 y b X V s Y T w v S X R l b V R 5 c G U + P E l 0 Z W 1 Q Y X R o P l N l Y 3 R p b 2 4 x L 0 Z T R C 9 C c m 9 u P C 9 J d G V t U G F 0 a D 4 8 L 0 l 0 Z W 1 M b 2 N h d G l v b j 4 8 U 3 R h Y m x l R W 5 0 c m l l c y A v P j w v S X R l b T 4 8 S X R l b T 4 8 S X R l b U x v Y 2 F 0 a W 9 u P j x J d G V t V H l w Z T 5 G b 3 J t d W x h P C 9 J d G V t V H l w Z T 4 8 S X R l b V B h d G g + U 2 V j d G l v b j E v R l N E L 0 h l Y W R l c n M l M j B t Z X Q l M j B 2 Z X J o b 2 9 n Z C U y M G 5 p d m V h d T w v S X R l b V B h d G g + P C 9 J d G V t T G 9 j Y X R p b 2 4 + P F N 0 Y W J s Z U V u d H J p Z X M g L z 4 8 L 0 l 0 Z W 0 + P E l 0 Z W 0 + P E l 0 Z W 1 M b 2 N h d G l v b j 4 8 S X R l b V R 5 c G U + R m 9 y b X V s Y T w v S X R l b V R 5 c G U + P E l 0 Z W 1 Q Y X R o P l N l Y 3 R p b 2 4 x L 0 Z T R C 9 L b 2 x v b W 1 l b i U y M H Z l c n d p a m R l c m Q 8 L 0 l 0 Z W 1 Q Y X R o P j w v S X R l b U x v Y 2 F 0 a W 9 u P j x T d G F i b G V F b n R y a W V z I C 8 + P C 9 J d G V t P j x J d G V t P j x J d G V t T G 9 j Y X R p b 2 4 + P E l 0 Z W 1 U e X B l P k Z v c m 1 1 b G E 8 L 0 l 0 Z W 1 U e X B l P j x J d G V t U G F 0 a D 5 T Z W N 0 a W 9 u M S 9 G U 0 Q v V m 9 s Z 2 9 y Z G U l M j B 2 Y W 4 l M j B r b 2 x v b W 1 l b i U y M G d l d 2 l q e m l n Z D w v S X R l b V B h d G g + P C 9 J d G V t T G 9 j Y X R p b 2 4 + P F N 0 Y W J s Z U V u d H J p Z X M g L z 4 8 L 0 l 0 Z W 0 + P E l 0 Z W 0 + P E l 0 Z W 1 M b 2 N h d G l v b j 4 8 S X R l b V R 5 c G U + R m 9 y b X V s Y T w v S X R l b V R 5 c G U + P E l 0 Z W 1 Q Y X R o P l N l Y 3 R p b 2 4 x L 0 Z T R C 9 O Y W 1 l b i U y M H Z h b i U y M G t v b G 9 t b W V u J T I w Z 2 V 3 a W p 6 a W d k P C 9 J d G V t U G F 0 a D 4 8 L 0 l 0 Z W 1 M b 2 N h d G l v b j 4 8 U 3 R h Y m x l R W 5 0 c m l l c y A v P j w v S X R l b T 4 8 S X R l b T 4 8 S X R l b U x v Y 2 F 0 a W 9 u P j x J d G V t V H l w Z T 5 G b 3 J t d W x h P C 9 J d G V t V H l w Z T 4 8 S X R l b V B h d G g + U 2 V j d G l v b j E v R l N E L 0 t v b G 9 t J T I w c 3 B s a X R z Z W 4 l M j B v c C U y M H N j a G V p Z G l u Z 3 N 0 Z W t l b j w v S X R l b V B h d G g + P C 9 J d G V t T G 9 j Y X R p b 2 4 + P F N 0 Y W J s Z U V u d H J p Z X M g L z 4 8 L 0 l 0 Z W 0 + P E l 0 Z W 0 + P E l 0 Z W 1 M b 2 N h d G l v b j 4 8 S X R l b V R 5 c G U + R m 9 y b X V s Y T w v S X R l b V R 5 c G U + P E l 0 Z W 1 Q Y X R o P l N l Y 3 R p b 2 4 x L 0 Z T R C 9 L b 2 x v b W 1 l b i U y M H N h b W V u Z 2 V 2 b 2 V n Z D w v S X R l b V B h d G g + P C 9 J d G V t T G 9 j Y X R p b 2 4 + P F N 0 Y W J s Z U V u d H J p Z X M g L z 4 8 L 0 l 0 Z W 0 + P E l 0 Z W 0 + P E l 0 Z W 1 M b 2 N h d G l v b j 4 8 S X R l b V R 5 c G U + R m 9 y b X V s Y T w v S X R l b V R 5 c G U + P E l 0 Z W 1 Q Y X R o P l N l Y 3 R p b 2 4 x L 0 t E U n Z O Q i 9 C c m 9 u P C 9 J d G V t U G F 0 a D 4 8 L 0 l 0 Z W 1 M b 2 N h d G l v b j 4 8 U 3 R h Y m x l R W 5 0 c m l l c y A v P j w v S X R l b T 4 8 S X R l b T 4 8 S X R l b U x v Y 2 F 0 a W 9 u P j x J d G V t V H l w Z T 5 G b 3 J t d W x h P C 9 J d G V t V H l w Z T 4 8 S X R l b V B h d G g + U 2 V j d G l v b j E v S 0 R S d k 5 C L 0 h l Y W R l c n M l M j B t Z X Q l M j B 2 Z X J o b 2 9 n Z C U y M G 5 p d m V h d T w v S X R l b V B h d G g + P C 9 J d G V t T G 9 j Y X R p b 2 4 + P F N 0 Y W J s Z U V u d H J p Z X M g L z 4 8 L 0 l 0 Z W 0 + P E l 0 Z W 0 + P E l 0 Z W 1 M b 2 N h d G l v b j 4 8 S X R l b V R 5 c G U + R m 9 y b X V s Y T w v S X R l b V R 5 c G U + P E l 0 Z W 1 Q Y X R o P l N l Y 3 R p b 2 4 x L 0 t E U n Z O Q i 9 L b 2 x v b W 1 l b i U y M H Z l c n d p a m R l c m Q 8 L 0 l 0 Z W 1 Q Y X R o P j w v S X R l b U x v Y 2 F 0 a W 9 u P j x T d G F i b G V F b n R y a W V z I C 8 + P C 9 J d G V t P j x J d G V t P j x J d G V t T G 9 j Y X R p b 2 4 + P E l 0 Z W 1 U e X B l P k Z v c m 1 1 b G E 8 L 0 l 0 Z W 1 U e X B l P j x J d G V t U G F 0 a D 5 T Z W N 0 a W 9 u M S 9 L R F J 2 T k I v V m 9 s Z 2 9 y Z G U l M j B 2 Y W 4 l M j B r b 2 x v b W 1 l b i U y M G d l d 2 l q e m l n Z D w v S X R l b V B h d G g + P C 9 J d G V t T G 9 j Y X R p b 2 4 + P F N 0 Y W J s Z U V u d H J p Z X M g L z 4 8 L 0 l 0 Z W 0 + P E l 0 Z W 0 + P E l 0 Z W 1 M b 2 N h d G l v b j 4 8 S X R l b V R 5 c G U + R m 9 y b X V s Y T w v S X R l b V R 5 c G U + P E l 0 Z W 1 Q Y X R o P l N l Y 3 R p b 2 4 x L 0 t E U n Z O Q i 9 O Y W 1 l b i U y M H Z h b i U y M G t v b G 9 t b W V u J T I w Z 2 V 3 a W p 6 a W d k P C 9 J d G V t U G F 0 a D 4 8 L 0 l 0 Z W 1 M b 2 N h d G l v b j 4 8 U 3 R h Y m x l R W 5 0 c m l l c y A v P j w v S X R l b T 4 8 S X R l b T 4 8 S X R l b U x v Y 2 F 0 a W 9 u P j x J d G V t V H l w Z T 5 G b 3 J t d W x h P C 9 J d G V t V H l w Z T 4 8 S X R l b V B h d G g + U 2 V j d G l v b j E v S 0 R S d k 5 C L 0 t v b G 9 t J T I w c 3 B s a X R z Z W 4 l M j B v c C U y M H N j a G V p Z G l u Z 3 N 0 Z W t l b j w v S X R l b V B h d G g + P C 9 J d G V t T G 9 j Y X R p b 2 4 + P F N 0 Y W J s Z U V u d H J p Z X M g L z 4 8 L 0 l 0 Z W 0 + P E l 0 Z W 0 + P E l 0 Z W 1 M b 2 N h d G l v b j 4 8 S X R l b V R 5 c G U + R m 9 y b X V s Y T w v S X R l b V R 5 c G U + P E l 0 Z W 1 Q Y X R o P l N l Y 3 R p b 2 4 x L 0 t E U n Z O Q i 9 L b 2 x v b W 1 l b i U y M H N h b W V u Z 2 V 2 b 2 V n Z D w v S X R l b V B h d G g + P C 9 J d G V t T G 9 j Y X R p b 2 4 + P F N 0 Y W J s Z U V u d H J p Z X M g L z 4 8 L 0 l 0 Z W 0 + P E l 0 Z W 0 + P E l 0 Z W 1 M b 2 N h d G l v b j 4 8 S X R l b V R 5 c G U + R m 9 y b X V s Y T w v S X R l b V R 5 c G U + P E l 0 Z W 1 Q Y X R o P l N l Y 3 R p b 2 4 x L 1 Z v b 3 J i Z W V s Z G J l c 3 R h b m Q v Q n J v b j w v S X R l b V B h d G g + P C 9 J d G V t T G 9 j Y X R p b 2 4 + P F N 0 Y W J s Z U V u d H J p Z X M g L z 4 8 L 0 l 0 Z W 0 + P E l 0 Z W 0 + P E l 0 Z W 1 M b 2 N h d G l v b j 4 8 S X R l b V R 5 c G U + R m 9 y b X V s Y T w v S X R l b V R 5 c G U + P E l 0 Z W 1 Q Y X R o P l N l Y 3 R p b 2 4 x L 1 Z v b 3 J i Z W V s Z G J l c 3 R h b m Q v T m F 2 a W d h d G l l M T w v S X R l b V B h d G g + P C 9 J d G V t T G 9 j Y X R p b 2 4 + P F N 0 Y W J s Z U V u d H J p Z X M g L z 4 8 L 0 l 0 Z W 0 + P E l 0 Z W 0 + P E l 0 Z W 1 M b 2 N h d G l v b j 4 8 S X R l b V R 5 c G U + R m 9 y b X V s Y T w v S X R l b V R 5 c G U + P E l 0 Z W 1 Q Y X R o P l N l Y 3 R p b 2 4 x L 1 Z v b 3 J i Z W V s Z G J l c 3 R h b m Q l M j B 0 c m F u c 2 Z v c m 1 l c m V u L 0 J y b 2 4 8 L 0 l 0 Z W 1 Q Y X R o P j w v S X R l b U x v Y 2 F 0 a W 9 u P j x T d G F i b G V F b n R y a W V z I C 8 + P C 9 J d G V t P j x J d G V t P j x J d G V t T G 9 j Y X R p b 2 4 + P E l 0 Z W 1 U e X B l P k Z v c m 1 1 b G E 8 L 0 l 0 Z W 1 U e X B l P j x J d G V t U G F 0 a D 5 T Z W N 0 a W 9 u M S 9 W b 2 9 y Y m V l b G R i Z X N 0 Y W 5 k J T I w d H J h b n N m b 3 J t Z X J l b i 9 I Z W F k Z X J z J T I w b W V 0 J T I w d m V y a G 9 v Z 2 Q l M j B u a X Z l Y X U 8 L 0 l 0 Z W 1 Q Y X R o P j w v S X R l b U x v Y 2 F 0 a W 9 u P j x T d G F i b G V F b n R y a W V z I C 8 + P C 9 J d G V t P j x J d G V t P j x J d G V t T G 9 j Y X R p b 2 4 + P E l 0 Z W 1 U e X B l P k Z v c m 1 1 b G E 8 L 0 l 0 Z W 1 U e X B l P j x J d G V t U G F 0 a D 5 T Z W N 0 a W 9 u M S 9 W b 2 9 y Y m V l b G R i Z X N 0 Y W 5 k J T I w J T I 4 M i U y O S 9 C c m 9 u P C 9 J d G V t U G F 0 a D 4 8 L 0 l 0 Z W 1 M b 2 N h d G l v b j 4 8 U 3 R h Y m x l R W 5 0 c m l l c y A v P j w v S X R l b T 4 8 S X R l b T 4 8 S X R l b U x v Y 2 F 0 a W 9 u P j x J d G V t V H l w Z T 5 G b 3 J t d W x h P C 9 J d G V t V H l w Z T 4 8 S X R l b V B h d G g + U 2 V j d G l v b j E v V m 9 v c m J l Z W x k Y m V z d G F u Z C U y M C U y O D I l M j k v T m F 2 a W d h d G l l M T w v S X R l b V B h d G g + P C 9 J d G V t T G 9 j Y X R p b 2 4 + P F N 0 Y W J s Z U V u d H J p Z X M g L z 4 8 L 0 l 0 Z W 0 + P E l 0 Z W 0 + P E l 0 Z W 1 M b 2 N h d G l v b j 4 8 S X R l b V R 5 c G U + R m 9 y b X V s Y T w v S X R l b V R 5 c G U + P E l 0 Z W 1 Q Y X R o P l N l Y 3 R p b 2 4 x L 1 Z v b 3 J i Z W V s Z G J l c 3 R h b m Q l M j B 0 c m F u c 2 Z v c m 1 l c m V u J T I w J T I 4 M i U y O S 9 C c m 9 u P C 9 J d G V t U G F 0 a D 4 8 L 0 l 0 Z W 1 M b 2 N h d G l v b j 4 8 U 3 R h Y m x l R W 5 0 c m l l c y A v P j w v S X R l b T 4 8 S X R l b T 4 8 S X R l b U x v Y 2 F 0 a W 9 u P j x J d G V t V H l w Z T 5 G b 3 J t d W x h P C 9 J d G V t V H l w Z T 4 8 S X R l b V B h d G g + U 2 V j d G l v b j E v V m 9 v c m J l Z W x k Y m V z d G F u Z C U y M H R y Y W 5 z Z m 9 y b W V y Z W 4 l M j A l M j g y J T I 5 L 0 h l Y W R l c n M l M j B t Z X Q l M j B 2 Z X J o b 2 9 n Z C U y M G 5 p d m V h d T w v S X R l b V B h d G g + P C 9 J d G V t T G 9 j Y X R p b 2 4 + P F N 0 Y W J s Z U V u d H J p Z X M g L z 4 8 L 0 l 0 Z W 0 + P E l 0 Z W 0 + P E l 0 Z W 1 M b 2 N h d G l v b j 4 8 S X R l b V R 5 c G U + R m 9 y b X V s Y T w v S X R l b V R 5 c G U + P E l 0 Z W 1 Q Y X R o P l N l Y 3 R p b 2 4 x L 0 t E U n Z O Q i 9 X Y W F y Z G U l M j B p c y U y M H Z l c n Z h b m d l b j w v S X R l b V B h d G g + P C 9 J d G V t T G 9 j Y X R p b 2 4 + P F N 0 Y W J s Z U V u d H J p Z X M g L z 4 8 L 0 l 0 Z W 0 + P E l 0 Z W 0 + P E l 0 Z W 1 M b 2 N h d G l v b j 4 8 S X R l b V R 5 c G U + R m 9 y b X V s Y T w v S X R l b V R 5 c G U + P E l 0 Z W 1 Q Y X R o P l N l Y 3 R p b 2 4 x L 0 Z T R C 9 X Y W F y Z G U l M j B p c y U y M H Z l c n Z h b m d l b j w v S X R l b V B h d G g + P C 9 J d G V t T G 9 j Y X R p b 2 4 + P F N 0 Y W J s Z U V u d H J p Z X M g L z 4 8 L 0 l 0 Z W 0 + P E l 0 Z W 0 + P E l 0 Z W 1 M b 2 N h d G l v b j 4 8 S X R l b V R 5 c G U + R m 9 y b X V s Y T w v S X R l b V R 5 c G U + P E l 0 Z W 1 Q Y X R o P l N l Y 3 R p b 2 4 x L 0 t E U n Z O Q i 9 X Y W F y Z G U l M j B p c y U y M H Z l c n Z h b m d l b i U y M D E 8 L 0 l 0 Z W 1 Q Y X R o P j w v S X R l b U x v Y 2 F 0 a W 9 u P j x T d G F i b G V F b n R y a W V z I C 8 + P C 9 J d G V t P j x J d G V t P j x J d G V t T G 9 j Y X R p b 2 4 + P E l 0 Z W 1 U e X B l P k Z v c m 1 1 b G E 8 L 0 l 0 Z W 1 U e X B l P j x J d G V t U G F 0 a D 5 T Z W N 0 a W 9 u M S 9 G U 0 Q v V 2 F h c m R l J T I w a X M l M j B 2 Z X J 2 Y W 5 n Z W 4 l M j A x P C 9 J d G V t U G F 0 a D 4 8 L 0 l 0 Z W 1 M b 2 N h d G l v b j 4 8 U 3 R h Y m x l R W 5 0 c m l l c y A v P j w v S X R l b T 4 8 S X R l b T 4 8 S X R l b U x v Y 2 F 0 a W 9 u P j x J d G V t V H l w Z T 5 B b G x G b 3 J t d W x h c z w v S X R l b V R 5 c G U + P E l 0 Z W 1 Q Y X R o I C 8 + P C 9 J d G V t T G 9 j Y X R p b 2 4 + P F N 0 Y W J s Z U V u d H J p Z X M + P E V u d H J 5 I F R 5 c G U 9 I l F 1 Z X J 5 R 3 J v d X B z I i B W Y W x 1 Z T 0 i c 0 J B Q U F B Q U F B Q U F D T z V E M V F J N D N u U n F 4 N V V t M G h i c z F s T F V K b G M z U m h i b V F n Z G 1 G d U l F S n B a V 3 h s Y l d G d W R I S m x a b V p s Y m l B b 0 1 p a 2 d k S E p o Y m 5 O b W I z S n R a W E p s Y m d B Q U F B Q U F B Q U F B Q U F D T E M 0 V E c 1 b D h 3 U 2 9 H c n h Z Z n J n a 2 V w R G t o b G J I Q m x j a T F 4 Z F d W e W V T Z H p B Q U d P N U Q x U U k 0 M 2 5 S c X g 1 V W 0 w a G J z M W x B Q U F B Q U F B Q U F B R D l T b G d v N U d U M F F v S 0 I r N 2 l P S X p G M U t V S m x j M 1 J o Y m 1 R Z 2 R t R n V J R U p w W l d 4 b G J X R n V k S E p s W m 1 a b G J p Q j B j b U Z 1 Y z J a d m N t M W x j b V Z 1 Q U F B Q 0 F B Q U F B Q U F B Q U V 1 Z 1 R q T G 9 X Z G h E b G N l M V p t R F V v M W N P U 0 d W c 2 N H V n l M W E Y x W l h K N U o z T U F B Z j F L V 0 N q a 1 p Q U k N n b 0 g 3 d U k 0 a k 1 Y V U F B Q U F B I i A v P j x F b n R y e S B U e X B l P S J S Z W x h d G l v b n N o a X B z I i B W Y W x 1 Z T 0 i c 0 F B Q U F B Q T 0 9 I i A v P j x F b n R y e S B U e X B l P S J J c 1 R 5 c G V E Z X R l Y 3 R p b 2 5 F b m F i b G V k I i B W Y W x 1 Z T 0 i c 1 R y d W U i I C 8 + P C 9 T d G F i b G V F b n R y a W V z P j w v S X R l b T 4 8 S X R l b T 4 8 S X R l b U x v Y 2 F 0 a W 9 u P j x J d G V t V H l w Z T 5 G b 3 J t d W x h P C 9 J d G V t V H l w Z T 4 8 S X R l b V B h d G g + U 2 V j d G l v b j E v R 0 t W S T w v S X R l b V B h d G g + P C 9 J d G V t T G 9 j Y X R p b 2 4 + P F N 0 Y W J s Z U V u d H J p Z X M + P E V u d H J 5 I F R 5 c G U 9 I k l z U H J p d m F 0 Z S I g V m F s d W U 9 I m w w I i A v P j x F b n R y e S B U e X B l P S J M b 2 F k V G 9 S Z X B v c n R E a X N h Y m x l Z C I g V m F s d W U 9 I m w w I i A v P j x F b n R y e S B U e X B l P S J G a W x s R W 5 h Y m x l Z C I g V m F s d W U 9 I m w x I i A v P j x F b n R y e S B U e X B l P S J G a W x s T 2 J q Z W N 0 V H l w Z S I g V m F s d W U 9 I n N U Y W J s Z S I g L z 4 8 R W 5 0 c n k g V H l w Z T 0 i R m l s b F R v R G F 0 Y U 1 v Z G V s R W 5 h Y m x l Z C I g V m F s d W U 9 I m w w I i A v P j x F b n R y e S B U e X B l P S J R d W V y e U l E I i B W Y W x 1 Z T 0 i c z V j O G E 1 Z T Y z L T E x O D Q t N D M 1 Z i 0 5 M z J m L W E 4 Y T J i N G E 5 Y z g 3 Y y I g L z 4 8 R W 5 0 c n k g V H l w Z T 0 i Q n V m Z m V y T m V 4 d F J l Z n J l c 2 g i I F Z h b H V l P S J s M S I g L z 4 8 R W 5 0 c n k g V H l w Z T 0 i U m V z d W x 0 V H l w Z S I g V m F s d W U 9 I n N U Y W J s Z S I g L z 4 8 R W 5 0 c n k g V H l w Z T 0 i T m F t Z V V w Z G F 0 Z W R B Z n R l c k Z p b G w i I F Z h b H V l P S J s M C I g L z 4 8 R W 5 0 c n k g V H l w Z T 0 i R m l s b F R h c m d l d C I g V m F s d W U 9 I n N H S 1 Z J I i A v P j x F b n R y e S B U e X B l P S J G a W x s Z W R D b 2 1 w b G V 0 Z V J l c 3 V s d F R v V 2 9 y a 3 N o Z W V 0 I i B W Y W x 1 Z T 0 i b D E i I C 8 + P E V u d H J 5 I F R 5 c G U 9 I k Z p b G x M Y X N 0 V X B k Y X R l Z C I g V m F s d W U 9 I m Q y M D I 1 L T E y L T A 3 V D E x O j A y O j E 5 L j E 1 M z g 1 M j B a I i A v P j x F b n R y e S B U e X B l P S J G a W x s R X J y b 3 J D b 3 V u d C I g V m F s d W U 9 I m w x I i A v P j x F b n R y e S B U e X B l P S J G a W x s R X J y b 3 J D b 2 R l I i B W Y W x 1 Z T 0 i c 1 V u a 2 5 v d 2 4 i I C 8 + P E V u d H J 5 I F R 5 c G U 9 I k Z p b G x U Y X J n Z X R O Y W 1 l Q 3 V z d G 9 t a X p l Z C I g V m F s d W U 9 I m w x I i A v P j x F b n R y e S B U e X B l P S J G a W x s Q 2 9 s d W 1 u V H l w Z X M i I F Z h b H V l P S J z Q X d j R 0 J n W U R B d 0 1 E Q X d N R E F 3 T U R B d 0 1 E Q m d j P S I g L z 4 8 R W 5 0 c n k g V H l w Z T 0 i R m l s b E N v d W 5 0 I i B W Y W x 1 Z T 0 i b D I i I C 8 + P E V u d H J 5 I F R 5 c G U 9 I k Z p b G x D b 2 x 1 b W 5 O Y W 1 l c y I g V m F s d W U 9 I n N b J n F 1 b 3 Q 7 S W 5 6 Z W 5 k a W 5 n L U l E J n F 1 b 3 Q 7 L C Z x d W 9 0 O 0 l u e m V u Z G R h d H V t J n F 1 b 3 Q 7 L C Z x d W 9 0 O 0 d L V k k m c X V v d D s s J n F 1 b 3 Q 7 V m V y Z W 5 p Z 2 l u Z 3 N u d W 1 t Z X I m c X V v d D s s J n F 1 b 3 Q 7 T m F h b S B 2 Z X J l b m l n a W 5 n J n F 1 b 3 Q 7 L C Z x d W 9 0 O 0 t v c n B z I G t s Y X N z a W V r I H N l b m l v c m V u J n F 1 b 3 Q 7 L C Z x d W 9 0 O 0 t v c n B z I D E g a 2 x h c 3 N p Z W s g a n V u a W 9 y Z W 4 m c X V v d D s s J n F 1 b 3 Q 7 S 2 9 y c H M g M i B r b G F z c 2 l l a y B q d W 5 p b 3 J l b i Z x d W 9 0 O y w m c X V v d D t L b 3 J w c y A x I G t s Y X N z a W V r I G F z c G l y Y W 5 0 Z W 4 m c X V v d D s s J n F 1 b 3 Q 7 S 2 9 y c H M g M i B r b G F z c 2 l l a y B h c 3 B p c m F u d G V u J n F 1 b 3 Q 7 L C Z x d W 9 0 O 0 t v c n B z I G F j c m 9 i L i B z Z W 5 p b 3 J l b i Z x d W 9 0 O y w m c X V v d D t L b 3 J w c y B h Y 3 J v Y i 4 g a n V u a W 9 y Z W 4 m c X V v d D s s J n F 1 b 3 Q 7 S 2 9 y c H M g Y W N y b 2 I u I G F z c G l y Y W 5 0 Z W 4 m c X V v d D s s J n F 1 b 3 Q 7 Q W N y b 2 I u I H N l b m l v c m V u I G l u Z G l 2 L i Z x d W 9 0 O y w m c X V v d D t B Y 3 J v Y i 4 g a n V u a W 9 y Z W 4 g a W 5 k a X Y u J n F 1 b 3 Q 7 L C Z x d W 9 0 O 0 F j c m 9 i L i B h c 3 B p c m F u d G V u I G l u Z G l 2 L i Z x d W 9 0 O y w m c X V v d D t B Y W 5 0 Y W w g Z G V l b G 5 l b W V y c y Z x d W 9 0 O y w m c X V v d D t I a W V y d m F u I G l z I G F z c G l y Y W 5 0 J n F 1 b 3 Q 7 L C Z x d W 9 0 O 0 9 w b W V y a 2 l u Z 2 V u J n F 1 b 3 Q 7 L C Z x d W 9 0 O 0 R h d G U g V X B k Y X R l Z C Z x d W 9 0 O 1 0 i I C 8 + P E V u d H J 5 I F R 5 c G U 9 I k Z p b G x T d G F 0 d X M i I F Z h b H V l P S J z Q 2 9 t c G x l d G U i I C 8 + P E V u d H J 5 I F R 5 c G U 9 I k F k Z G V k V G 9 E Y X R h T W 9 k Z W w i I F Z h b H V l P S J s M C I g L z 4 8 R W 5 0 c n k g V H l w Z T 0 i U m V s Y X R p b 2 5 z a G l w S W 5 m b 0 N v b n R h a W 5 l c i I g V m F s d W U 9 I n N 7 J n F 1 b 3 Q 7 Y 2 9 s d W 1 u Q 2 9 1 b n Q m c X V v d D s 6 M j A s J n F 1 b 3 Q 7 a 2 V 5 Q 2 9 s d W 1 u T m F t Z X M m c X V v d D s 6 W 1 0 s J n F 1 b 3 Q 7 c X V l c n l S Z W x h d G l v b n N o a X B z J n F 1 b 3 Q 7 O l t d L C Z x d W 9 0 O 2 N v b H V t b k l k Z W 5 0 a X R p Z X M m c X V v d D s 6 W y Z x d W 9 0 O 1 N l Y 3 R p b 2 4 x L 0 d L V k k v Q X V 0 b 1 J l b W 9 2 Z W R D b 2 x 1 b W 5 z M S 5 7 S W 5 6 Z W 5 k a W 5 n L U l E L D B 9 J n F 1 b 3 Q 7 L C Z x d W 9 0 O 1 N l Y 3 R p b 2 4 x L 0 d L V k k v Q X V 0 b 1 J l b W 9 2 Z W R D b 2 x 1 b W 5 z M S 5 7 S W 5 6 Z W 5 k Z G F 0 d W 0 s M X 0 m c X V v d D s s J n F 1 b 3 Q 7 U 2 V j d G l v b j E v R 0 t W S S 9 B d X R v U m V t b 3 Z l Z E N v b H V t b n M x L n t H S 1 Z J L D J 9 J n F 1 b 3 Q 7 L C Z x d W 9 0 O 1 N l Y 3 R p b 2 4 x L 0 d L V k k v Q X V 0 b 1 J l b W 9 2 Z W R D b 2 x 1 b W 5 z M S 5 7 V m V y Z W 5 p Z 2 l u Z 3 N u d W 1 t Z X I s M 3 0 m c X V v d D s s J n F 1 b 3 Q 7 U 2 V j d G l v b j E v R 0 t W S S 9 B d X R v U m V t b 3 Z l Z E N v b H V t b n M x L n t O Y W F t I H Z l c m V u a W d p b m c s N H 0 m c X V v d D s s J n F 1 b 3 Q 7 U 2 V j d G l v b j E v R 0 t W S S 9 B d X R v U m V t b 3 Z l Z E N v b H V t b n M x L n t L b 3 J w c y B r b G F z c 2 l l a y B z Z W 5 p b 3 J l b i w 1 f S Z x d W 9 0 O y w m c X V v d D t T Z W N 0 a W 9 u M S 9 H S 1 Z J L 0 F 1 d G 9 S Z W 1 v d m V k Q 2 9 s d W 1 u c z E u e 0 t v c n B z I D E g a 2 x h c 3 N p Z W s g a n V u a W 9 y Z W 4 s N n 0 m c X V v d D s s J n F 1 b 3 Q 7 U 2 V j d G l v b j E v R 0 t W S S 9 B d X R v U m V t b 3 Z l Z E N v b H V t b n M x L n t L b 3 J w c y A y I G t s Y X N z a W V r I G p 1 b m l v c m V u L D d 9 J n F 1 b 3 Q 7 L C Z x d W 9 0 O 1 N l Y 3 R p b 2 4 x L 0 d L V k k v Q X V 0 b 1 J l b W 9 2 Z W R D b 2 x 1 b W 5 z M S 5 7 S 2 9 y c H M g M S B r b G F z c 2 l l a y B h c 3 B p c m F u d G V u L D h 9 J n F 1 b 3 Q 7 L C Z x d W 9 0 O 1 N l Y 3 R p b 2 4 x L 0 d L V k k v Q X V 0 b 1 J l b W 9 2 Z W R D b 2 x 1 b W 5 z M S 5 7 S 2 9 y c H M g M i B r b G F z c 2 l l a y B h c 3 B p c m F u d G V u L D l 9 J n F 1 b 3 Q 7 L C Z x d W 9 0 O 1 N l Y 3 R p b 2 4 x L 0 d L V k k v Q X V 0 b 1 J l b W 9 2 Z W R D b 2 x 1 b W 5 z M S 5 7 S 2 9 y c H M g Y W N y b 2 I u I H N l b m l v c m V u L D E w f S Z x d W 9 0 O y w m c X V v d D t T Z W N 0 a W 9 u M S 9 H S 1 Z J L 0 F 1 d G 9 S Z W 1 v d m V k Q 2 9 s d W 1 u c z E u e 0 t v c n B z I G F j c m 9 i L i B q d W 5 p b 3 J l b i w x M X 0 m c X V v d D s s J n F 1 b 3 Q 7 U 2 V j d G l v b j E v R 0 t W S S 9 B d X R v U m V t b 3 Z l Z E N v b H V t b n M x L n t L b 3 J w c y B h Y 3 J v Y i 4 g Y X N w a X J h b n R l b i w x M n 0 m c X V v d D s s J n F 1 b 3 Q 7 U 2 V j d G l v b j E v R 0 t W S S 9 B d X R v U m V t b 3 Z l Z E N v b H V t b n M x L n t B Y 3 J v Y i 4 g c 2 V u a W 9 y Z W 4 g a W 5 k a X Y u L D E z f S Z x d W 9 0 O y w m c X V v d D t T Z W N 0 a W 9 u M S 9 H S 1 Z J L 0 F 1 d G 9 S Z W 1 v d m V k Q 2 9 s d W 1 u c z E u e 0 F j c m 9 i L i B q d W 5 p b 3 J l b i B p b m R p d i 4 s M T R 9 J n F 1 b 3 Q 7 L C Z x d W 9 0 O 1 N l Y 3 R p b 2 4 x L 0 d L V k k v Q X V 0 b 1 J l b W 9 2 Z W R D b 2 x 1 b W 5 z M S 5 7 Q W N y b 2 I u I G F z c G l y Y W 5 0 Z W 4 g a W 5 k a X Y u L D E 1 f S Z x d W 9 0 O y w m c X V v d D t T Z W N 0 a W 9 u M S 9 H S 1 Z J L 0 F 1 d G 9 S Z W 1 v d m V k Q 2 9 s d W 1 u c z E u e 0 F h b n R h b C B k Z W V s b m V t Z X J z L D E 2 f S Z x d W 9 0 O y w m c X V v d D t T Z W N 0 a W 9 u M S 9 H S 1 Z J L 0 F 1 d G 9 S Z W 1 v d m V k Q 2 9 s d W 1 u c z E u e 0 h p Z X J 2 Y W 4 g a X M g Y X N w a X J h b n Q s M T d 9 J n F 1 b 3 Q 7 L C Z x d W 9 0 O 1 N l Y 3 R p b 2 4 x L 0 d L V k k v Q X V 0 b 1 J l b W 9 2 Z W R D b 2 x 1 b W 5 z M S 5 7 T 3 B t Z X J r a W 5 n Z W 4 s M T h 9 J n F 1 b 3 Q 7 L C Z x d W 9 0 O 1 N l Y 3 R p b 2 4 x L 0 d L V k k v Q X V 0 b 1 J l b W 9 2 Z W R D b 2 x 1 b W 5 z M S 5 7 R G F 0 Z S B V c G R h d G V k L D E 5 f S Z x d W 9 0 O 1 0 s J n F 1 b 3 Q 7 Q 2 9 s d W 1 u Q 2 9 1 b n Q m c X V v d D s 6 M j A s J n F 1 b 3 Q 7 S 2 V 5 Q 2 9 s d W 1 u T m F t Z X M m c X V v d D s 6 W 1 0 s J n F 1 b 3 Q 7 Q 2 9 s d W 1 u S W R l b n R p d G l l c y Z x d W 9 0 O z p b J n F 1 b 3 Q 7 U 2 V j d G l v b j E v R 0 t W S S 9 B d X R v U m V t b 3 Z l Z E N v b H V t b n M x L n t J b n p l b m R p b m c t S U Q s M H 0 m c X V v d D s s J n F 1 b 3 Q 7 U 2 V j d G l v b j E v R 0 t W S S 9 B d X R v U m V t b 3 Z l Z E N v b H V t b n M x L n t J b n p l b m R k Y X R 1 b S w x f S Z x d W 9 0 O y w m c X V v d D t T Z W N 0 a W 9 u M S 9 H S 1 Z J L 0 F 1 d G 9 S Z W 1 v d m V k Q 2 9 s d W 1 u c z E u e 0 d L V k k s M n 0 m c X V v d D s s J n F 1 b 3 Q 7 U 2 V j d G l v b j E v R 0 t W S S 9 B d X R v U m V t b 3 Z l Z E N v b H V t b n M x L n t W Z X J l b m l n a W 5 n c 2 5 1 b W 1 l c i w z f S Z x d W 9 0 O y w m c X V v d D t T Z W N 0 a W 9 u M S 9 H S 1 Z J L 0 F 1 d G 9 S Z W 1 v d m V k Q 2 9 s d W 1 u c z E u e 0 5 h Y W 0 g d m V y Z W 5 p Z 2 l u Z y w 0 f S Z x d W 9 0 O y w m c X V v d D t T Z W N 0 a W 9 u M S 9 H S 1 Z J L 0 F 1 d G 9 S Z W 1 v d m V k Q 2 9 s d W 1 u c z E u e 0 t v c n B z I G t s Y X N z a W V r I H N l b m l v c m V u L D V 9 J n F 1 b 3 Q 7 L C Z x d W 9 0 O 1 N l Y 3 R p b 2 4 x L 0 d L V k k v Q X V 0 b 1 J l b W 9 2 Z W R D b 2 x 1 b W 5 z M S 5 7 S 2 9 y c H M g M S B r b G F z c 2 l l a y B q d W 5 p b 3 J l b i w 2 f S Z x d W 9 0 O y w m c X V v d D t T Z W N 0 a W 9 u M S 9 H S 1 Z J L 0 F 1 d G 9 S Z W 1 v d m V k Q 2 9 s d W 1 u c z E u e 0 t v c n B z I D I g a 2 x h c 3 N p Z W s g a n V u a W 9 y Z W 4 s N 3 0 m c X V v d D s s J n F 1 b 3 Q 7 U 2 V j d G l v b j E v R 0 t W S S 9 B d X R v U m V t b 3 Z l Z E N v b H V t b n M x L n t L b 3 J w c y A x I G t s Y X N z a W V r I G F z c G l y Y W 5 0 Z W 4 s O H 0 m c X V v d D s s J n F 1 b 3 Q 7 U 2 V j d G l v b j E v R 0 t W S S 9 B d X R v U m V t b 3 Z l Z E N v b H V t b n M x L n t L b 3 J w c y A y I G t s Y X N z a W V r I G F z c G l y Y W 5 0 Z W 4 s O X 0 m c X V v d D s s J n F 1 b 3 Q 7 U 2 V j d G l v b j E v R 0 t W S S 9 B d X R v U m V t b 3 Z l Z E N v b H V t b n M x L n t L b 3 J w c y B h Y 3 J v Y i 4 g c 2 V u a W 9 y Z W 4 s M T B 9 J n F 1 b 3 Q 7 L C Z x d W 9 0 O 1 N l Y 3 R p b 2 4 x L 0 d L V k k v Q X V 0 b 1 J l b W 9 2 Z W R D b 2 x 1 b W 5 z M S 5 7 S 2 9 y c H M g Y W N y b 2 I u I G p 1 b m l v c m V u L D E x f S Z x d W 9 0 O y w m c X V v d D t T Z W N 0 a W 9 u M S 9 H S 1 Z J L 0 F 1 d G 9 S Z W 1 v d m V k Q 2 9 s d W 1 u c z E u e 0 t v c n B z I G F j c m 9 i L i B h c 3 B p c m F u d G V u L D E y f S Z x d W 9 0 O y w m c X V v d D t T Z W N 0 a W 9 u M S 9 H S 1 Z J L 0 F 1 d G 9 S Z W 1 v d m V k Q 2 9 s d W 1 u c z E u e 0 F j c m 9 i L i B z Z W 5 p b 3 J l b i B p b m R p d i 4 s M T N 9 J n F 1 b 3 Q 7 L C Z x d W 9 0 O 1 N l Y 3 R p b 2 4 x L 0 d L V k k v Q X V 0 b 1 J l b W 9 2 Z W R D b 2 x 1 b W 5 z M S 5 7 Q W N y b 2 I u I G p 1 b m l v c m V u I G l u Z G l 2 L i w x N H 0 m c X V v d D s s J n F 1 b 3 Q 7 U 2 V j d G l v b j E v R 0 t W S S 9 B d X R v U m V t b 3 Z l Z E N v b H V t b n M x L n t B Y 3 J v Y i 4 g Y X N w a X J h b n R l b i B p b m R p d i 4 s M T V 9 J n F 1 b 3 Q 7 L C Z x d W 9 0 O 1 N l Y 3 R p b 2 4 x L 0 d L V k k v Q X V 0 b 1 J l b W 9 2 Z W R D b 2 x 1 b W 5 z M S 5 7 Q W F u d G F s I G R l Z W x u Z W 1 l c n M s M T Z 9 J n F 1 b 3 Q 7 L C Z x d W 9 0 O 1 N l Y 3 R p b 2 4 x L 0 d L V k k v Q X V 0 b 1 J l b W 9 2 Z W R D b 2 x 1 b W 5 z M S 5 7 S G l l c n Z h b i B p c y B h c 3 B p c m F u d C w x N 3 0 m c X V v d D s s J n F 1 b 3 Q 7 U 2 V j d G l v b j E v R 0 t W S S 9 B d X R v U m V t b 3 Z l Z E N v b H V t b n M x L n t P c G 1 l c m t p b m d l b i w x O H 0 m c X V v d D s s J n F 1 b 3 Q 7 U 2 V j d G l v b j E v R 0 t W S S 9 B d X R v U m V t b 3 Z l Z E N v b H V t b n M x L n t E Y X R l I F V w Z G F 0 Z W Q s M T l 9 J n F 1 b 3 Q 7 X S w m c X V v d D t S Z W x h d G l v b n N o a X B J b m Z v J n F 1 b 3 Q 7 O l t d f S I g L z 4 8 L 1 N 0 Y W J s Z U V u d H J p Z X M + P C 9 J d G V t P j x J d G V t P j x J d G V t T G 9 j Y X R p b 2 4 + P E l 0 Z W 1 U e X B l P k Z v c m 1 1 b G E 8 L 0 l 0 Z W 1 U e X B l P j x J d G V t U G F 0 a D 5 T Z W N 0 a W 9 u M S 9 H S 1 Z J L 0 J y b 2 4 8 L 0 l 0 Z W 1 Q Y X R o P j w v S X R l b U x v Y 2 F 0 a W 9 u P j x T d G F i b G V F b n R y a W V z I C 8 + P C 9 J d G V t P j x J d G V t P j x J d G V t T G 9 j Y X R p b 2 4 + P E l 0 Z W 1 U e X B l P k Z v c m 1 1 b G E 8 L 0 l 0 Z W 1 U e X B l P j x J d G V t U G F 0 a D 5 T Z W N 0 a W 9 u M S 9 H S 1 Z J L 0 h l Y W R l c n M l M j B t Z X Q l M j B 2 Z X J o b 2 9 n Z C U y M G 5 p d m V h d T w v S X R l b V B h d G g + P C 9 J d G V t T G 9 j Y X R p b 2 4 + P F N 0 Y W J s Z U V u d H J p Z X M g L z 4 8 L 0 l 0 Z W 0 + P E l 0 Z W 0 + P E l 0 Z W 1 M b 2 N h d G l v b j 4 8 S X R l b V R 5 c G U + R m 9 y b X V s Y T w v S X R l b V R 5 c G U + P E l 0 Z W 1 Q Y X R o P l N l Y 3 R p b 2 4 x L 0 d L V k k v S 2 9 s b 2 1 t Z W 4 l M j B 2 Z X J 3 a W p k Z X J k P C 9 J d G V t U G F 0 a D 4 8 L 0 l 0 Z W 1 M b 2 N h d G l v b j 4 8 U 3 R h Y m x l R W 5 0 c m l l c y A v P j w v S X R l b T 4 8 S X R l b T 4 8 S X R l b U x v Y 2 F 0 a W 9 u P j x J d G V t V H l w Z T 5 G b 3 J t d W x h P C 9 J d G V t V H l w Z T 4 8 S X R l b V B h d G g + U 2 V j d G l v b j E v R 0 t W S S 9 W b 2 x n b 3 J k Z S U y M H Z h b i U y M G t v b G 9 t b W V u J T I w Z 2 V 3 a W p 6 a W d k P C 9 J d G V t U G F 0 a D 4 8 L 0 l 0 Z W 1 M b 2 N h d G l v b j 4 8 U 3 R h Y m x l R W 5 0 c m l l c y A v P j w v S X R l b T 4 8 S X R l b T 4 8 S X R l b U x v Y 2 F 0 a W 9 u P j x J d G V t V H l w Z T 5 G b 3 J t d W x h P C 9 J d G V t V H l w Z T 4 8 S X R l b V B h d G g + U 2 V j d G l v b j E v R 0 t W S S 9 I Z X Q l M j B r b 2 x v b X R 5 c G U l M j B p c y U y M G d l d 2 l q e m l n Z D w v S X R l b V B h d G g + P C 9 J d G V t T G 9 j Y X R p b 2 4 + P F N 0 Y W J s Z U V u d H J p Z X M g L z 4 8 L 0 l 0 Z W 0 + P E l 0 Z W 0 + P E l 0 Z W 1 M b 2 N h d G l v b j 4 8 S X R l b V R 5 c G U + R m 9 y b X V s Y T w v S X R l b V R 5 c G U + P E l 0 Z W 1 Q Y X R o P l N l Y 3 R p b 2 4 x L 0 d L V k k v Q W F u Z 2 V w Y X N 0 J T I w a X R l b S U y M H R v Z W d l d m 9 l Z 2 Q 8 L 0 l 0 Z W 1 Q Y X R o P j w v S X R l b U x v Y 2 F 0 a W 9 u P j x T d G F i b G V F b n R y a W V z I C 8 + P C 9 J d G V t P j x J d G V t P j x J d G V t T G 9 j Y X R p b 2 4 + P E l 0 Z W 1 U e X B l P k Z v c m 1 1 b G E 8 L 0 l 0 Z W 1 U e X B l P j x J d G V t U G F 0 a D 5 T Z W N 0 a W 9 u M S 9 H S 1 Z J L 1 Z v b 3 J 3 Y W F y Z G V s a W p r Z S U y M G t v b G 9 t J T I w a W 5 n Z X Z v Z W d k P C 9 J d G V t U G F 0 a D 4 8 L 0 l 0 Z W 1 M b 2 N h d G l v b j 4 8 U 3 R h Y m x l R W 5 0 c m l l c y A v P j w v S X R l b T 4 8 S X R l b T 4 8 S X R l b U x v Y 2 F 0 a W 9 u P j x J d G V t V H l w Z T 5 G b 3 J t d W x h P C 9 J d G V t V H l w Z T 4 8 S X R l b V B h d G g + U 2 V j d G l v b j E v R 0 t W S S 9 B Y W 5 n Z X B h c 3 Q l M j B p d G V t J T I w d G 9 l Z 2 V 2 b 2 V n Z D E 8 L 0 l 0 Z W 1 Q Y X R o P j w v S X R l b U x v Y 2 F 0 a W 9 u P j x T d G F i b G V F b n R y a W V z I C 8 + P C 9 J d G V t P j x J d G V t P j x J d G V t T G 9 j Y X R p b 2 4 + P E l 0 Z W 1 U e X B l P k Z v c m 1 1 b G E 8 L 0 l 0 Z W 1 U e X B l P j x J d G V t U G F 0 a D 5 T Z W N 0 a W 9 u M S 9 H S 1 Z J L 1 Z v b 3 J 3 Y W F y Z G V s a W p r Z S U y M G t v b G 9 t J T I w a W 5 n Z X Z v Z W d k M T w v S X R l b V B h d G g + P C 9 J d G V t T G 9 j Y X R p b 2 4 + P F N 0 Y W J s Z U V u d H J p Z X M g L z 4 8 L 0 l 0 Z W 0 + P E l 0 Z W 0 + P E l 0 Z W 1 M b 2 N h d G l v b j 4 8 S X R l b V R 5 c G U + R m 9 y b X V s Y T w v S X R l b V R 5 c G U + P E l 0 Z W 1 Q Y X R o P l N l Y 3 R p b 2 4 x L 0 d L V k k v Q W F u Z 2 V w Y X N 0 J T I w a X R l b S U y M H R v Z W d l d m 9 l Z 2 Q y P C 9 J d G V t U G F 0 a D 4 8 L 0 l 0 Z W 1 M b 2 N h d G l v b j 4 8 U 3 R h Y m x l R W 5 0 c m l l c y A v P j w v S X R l b T 4 8 S X R l b T 4 8 S X R l b U x v Y 2 F 0 a W 9 u P j x J d G V t V H l w Z T 5 G b 3 J t d W x h P C 9 J d G V t V H l w Z T 4 8 S X R l b V B h d G g + U 2 V j d G l v b j E v R 0 t W S S 9 W b 2 9 y d 2 F h c m R l b G l q a 2 U l M j B r b 2 x v b S U y M G l u Z 2 V 2 b 2 V n Z D I 8 L 0 l 0 Z W 1 Q Y X R o P j w v S X R l b U x v Y 2 F 0 a W 9 u P j x T d G F i b G V F b n R y a W V z I C 8 + P C 9 J d G V t P j x J d G V t P j x J d G V t T G 9 j Y X R p b 2 4 + P E l 0 Z W 1 U e X B l P k Z v c m 1 1 b G E 8 L 0 l 0 Z W 1 U e X B l P j x J d G V t U G F 0 a D 5 T Z W N 0 a W 9 u M S 9 H S 1 Z J L 0 F h b m d l c G F z d C U y M G l 0 Z W 0 l M j B 0 b 2 V n Z X Z v Z W d k M z w v S X R l b V B h d G g + P C 9 J d G V t T G 9 j Y X R p b 2 4 + P F N 0 Y W J s Z U V u d H J p Z X M g L z 4 8 L 0 l 0 Z W 0 + P E l 0 Z W 0 + P E l 0 Z W 1 M b 2 N h d G l v b j 4 8 S X R l b V R 5 c G U + R m 9 y b X V s Y T w v S X R l b V R 5 c G U + P E l 0 Z W 1 Q Y X R o P l N l Y 3 R p b 2 4 x L 0 d L V k k v V m 9 v c n d h Y X J k Z W x p a m t l J T I w a 2 9 s b 2 0 l M j B p b m d l d m 9 l Z 2 Q z P C 9 J d G V t U G F 0 a D 4 8 L 0 l 0 Z W 1 M b 2 N h d G l v b j 4 8 U 3 R h Y m x l R W 5 0 c m l l c y A v P j w v S X R l b T 4 8 S X R l b T 4 8 S X R l b U x v Y 2 F 0 a W 9 u P j x J d G V t V H l w Z T 5 G b 3 J t d W x h P C 9 J d G V t V H l w Z T 4 8 S X R l b V B h d G g + U 2 V j d G l v b j E v R 0 t W S S 9 B Y W 5 n Z X B h c 3 Q l M j B p d G V t J T I w d G 9 l Z 2 V 2 b 2 V n Z D Q 8 L 0 l 0 Z W 1 Q Y X R o P j w v S X R l b U x v Y 2 F 0 a W 9 u P j x T d G F i b G V F b n R y a W V z I C 8 + P C 9 J d G V t P j x J d G V t P j x J d G V t T G 9 j Y X R p b 2 4 + P E l 0 Z W 1 U e X B l P k Z v c m 1 1 b G E 8 L 0 l 0 Z W 1 U e X B l P j x J d G V t U G F 0 a D 5 T Z W N 0 a W 9 u M S 9 H S 1 Z J L 1 Z v b 3 J 3 Y W F y Z G V s a W p r Z S U y M G t v b G 9 t J T I w a W 5 n Z X Z v Z W d k N D w v S X R l b V B h d G g + P C 9 J d G V t T G 9 j Y X R p b 2 4 + P F N 0 Y W J s Z U V u d H J p Z X M g L z 4 8 L 0 l 0 Z W 0 + P E l 0 Z W 0 + P E l 0 Z W 1 M b 2 N h d G l v b j 4 8 S X R l b V R 5 c G U + R m 9 y b X V s Y T w v S X R l b V R 5 c G U + P E l 0 Z W 1 Q Y X R o P l N l Y 3 R p b 2 4 x L 0 d L V k k v Q W F u Z 2 V w Y X N 0 J T I w a X R l b S U y M H R v Z W d l d m 9 l Z 2 Q 1 P C 9 J d G V t U G F 0 a D 4 8 L 0 l 0 Z W 1 M b 2 N h d G l v b j 4 8 U 3 R h Y m x l R W 5 0 c m l l c y A v P j w v S X R l b T 4 8 S X R l b T 4 8 S X R l b U x v Y 2 F 0 a W 9 u P j x J d G V t V H l w Z T 5 G b 3 J t d W x h P C 9 J d G V t V H l w Z T 4 8 S X R l b V B h d G g + U 2 V j d G l v b j E v R 0 t W S S 9 W b 2 9 y d 2 F h c m R l b G l q a 2 U l M j B r b 2 x v b S U y M G l u Z 2 V 2 b 2 V n Z D U 8 L 0 l 0 Z W 1 Q Y X R o P j w v S X R l b U x v Y 2 F 0 a W 9 u P j x T d G F i b G V F b n R y a W V z I C 8 + P C 9 J d G V t P j x J d G V t P j x J d G V t T G 9 j Y X R p b 2 4 + P E l 0 Z W 1 U e X B l P k Z v c m 1 1 b G E 8 L 0 l 0 Z W 1 U e X B l P j x J d G V t U G F 0 a D 5 T Z W N 0 a W 9 u M S 9 H S 1 Z J L 0 F h b m d l c G F z d C U y M G l 0 Z W 0 l M j B 0 b 2 V n Z X Z v Z W d k N j w v S X R l b V B h d G g + P C 9 J d G V t T G 9 j Y X R p b 2 4 + P F N 0 Y W J s Z U V u d H J p Z X M g L z 4 8 L 0 l 0 Z W 0 + P E l 0 Z W 0 + P E l 0 Z W 1 M b 2 N h d G l v b j 4 8 S X R l b V R 5 c G U + R m 9 y b X V s Y T w v S X R l b V R 5 c G U + P E l 0 Z W 1 Q Y X R o P l N l Y 3 R p b 2 4 x L 0 d L V k k v V m 9 v c n d h Y X J k Z W x p a m t l J T I w a 2 9 s b 2 0 l M j B p b m d l d m 9 l Z 2 Q 2 P C 9 J d G V t U G F 0 a D 4 8 L 0 l 0 Z W 1 M b 2 N h d G l v b j 4 8 U 3 R h Y m x l R W 5 0 c m l l c y A v P j w v S X R l b T 4 8 S X R l b T 4 8 S X R l b U x v Y 2 F 0 a W 9 u P j x J d G V t V H l w Z T 5 G b 3 J t d W x h P C 9 J d G V t V H l w Z T 4 8 S X R l b V B h d G g + U 2 V j d G l v b j E v R 0 t W S S 9 B Y W 5 n Z X B h c 3 Q l M j B p d G V t J T I w d G 9 l Z 2 V 2 b 2 V n Z D c 8 L 0 l 0 Z W 1 Q Y X R o P j w v S X R l b U x v Y 2 F 0 a W 9 u P j x T d G F i b G V F b n R y a W V z I C 8 + P C 9 J d G V t P j x J d G V t P j x J d G V t T G 9 j Y X R p b 2 4 + P E l 0 Z W 1 U e X B l P k Z v c m 1 1 b G E 8 L 0 l 0 Z W 1 U e X B l P j x J d G V t U G F 0 a D 5 T Z W N 0 a W 9 u M S 9 H S 1 Z J L 1 Z v b 3 J 3 Y W F y Z G V s a W p r Z S U y M G t v b G 9 t J T I w a W 5 n Z X Z v Z W d k N z w v S X R l b V B h d G g + P C 9 J d G V t T G 9 j Y X R p b 2 4 + P F N 0 Y W J s Z U V u d H J p Z X M g L z 4 8 L 0 l 0 Z W 0 + P E l 0 Z W 0 + P E l 0 Z W 1 M b 2 N h d G l v b j 4 8 S X R l b V R 5 c G U + R m 9 y b X V s Y T w v S X R l b V R 5 c G U + P E l 0 Z W 1 Q Y X R o P l N l Y 3 R p b 2 4 x L 0 d L V k k v Q W F u Z 2 V w Y X N 0 J T I w a X R l b S U y M H R v Z W d l d m 9 l Z 2 Q 4 P C 9 J d G V t U G F 0 a D 4 8 L 0 l 0 Z W 1 M b 2 N h d G l v b j 4 8 U 3 R h Y m x l R W 5 0 c m l l c y A v P j w v S X R l b T 4 8 S X R l b T 4 8 S X R l b U x v Y 2 F 0 a W 9 u P j x J d G V t V H l w Z T 5 G b 3 J t d W x h P C 9 J d G V t V H l w Z T 4 8 S X R l b V B h d G g + U 2 V j d G l v b j E v R 0 t W S S 9 W b 2 9 y d 2 F h c m R l b G l q a 2 U l M j B r b 2 x v b S U y M G l u Z 2 V 2 b 2 V n Z D g 8 L 0 l 0 Z W 1 Q Y X R o P j w v S X R l b U x v Y 2 F 0 a W 9 u P j x T d G F i b G V F b n R y a W V z I C 8 + P C 9 J d G V t P j x J d G V t P j x J d G V t T G 9 j Y X R p b 2 4 + P E l 0 Z W 1 U e X B l P k Z v c m 1 1 b G E 8 L 0 l 0 Z W 1 U e X B l P j x J d G V t U G F 0 a D 5 T Z W N 0 a W 9 u M S 9 H S 1 Z J L 0 F h b m d l c G F z d C U y M G l 0 Z W 0 l M j B 0 b 2 V n Z X Z v Z W d k O T w v S X R l b V B h d G g + P C 9 J d G V t T G 9 j Y X R p b 2 4 + P F N 0 Y W J s Z U V u d H J p Z X M g L z 4 8 L 0 l 0 Z W 0 + P E l 0 Z W 0 + P E l 0 Z W 1 M b 2 N h d G l v b j 4 8 S X R l b V R 5 c G U + R m 9 y b X V s Y T w v S X R l b V R 5 c G U + P E l 0 Z W 1 Q Y X R o P l N l Y 3 R p b 2 4 x L 0 d L V k k v V m 9 v c n d h Y X J k Z W x p a m t l J T I w a 2 9 s b 2 0 l M j B p b m d l d m 9 l Z 2 Q 5 P C 9 J d G V t U G F 0 a D 4 8 L 0 l 0 Z W 1 M b 2 N h d G l v b j 4 8 U 3 R h Y m x l R W 5 0 c m l l c y A v P j w v S X R l b T 4 8 S X R l b T 4 8 S X R l b U x v Y 2 F 0 a W 9 u P j x J d G V t V H l w Z T 5 G b 3 J t d W x h P C 9 J d G V t V H l w Z T 4 8 S X R l b V B h d G g + U 2 V j d G l v b j E v R 0 t W S S 9 B Y W 5 n Z X B h c 3 Q l M j B p d G V t J T I w d G 9 l Z 2 V 2 b 2 V n Z D E w P C 9 J d G V t U G F 0 a D 4 8 L 0 l 0 Z W 1 M b 2 N h d G l v b j 4 8 U 3 R h Y m x l R W 5 0 c m l l c y A v P j w v S X R l b T 4 8 S X R l b T 4 8 S X R l b U x v Y 2 F 0 a W 9 u P j x J d G V t V H l w Z T 5 G b 3 J t d W x h P C 9 J d G V t V H l w Z T 4 8 S X R l b V B h d G g + U 2 V j d G l v b j E v R 0 t W S S 9 W b 2 9 y d 2 F h c m R l b G l q a 2 U l M j B r b 2 x v b S U y M G l u Z 2 V 2 b 2 V n Z D E w P C 9 J d G V t U G F 0 a D 4 8 L 0 l 0 Z W 1 M b 2 N h d G l v b j 4 8 U 3 R h Y m x l R W 5 0 c m l l c y A v P j w v S X R l b T 4 8 S X R l b T 4 8 S X R l b U x v Y 2 F 0 a W 9 u P j x J d G V t V H l w Z T 5 G b 3 J t d W x h P C 9 J d G V t V H l w Z T 4 8 S X R l b V B h d G g + U 2 V j d G l v b j E v R 0 t W S S 9 B Y W 5 n Z X B h c 3 Q l M j B p d G V t J T I w d G 9 l Z 2 V 2 b 2 V n Z D E x P C 9 J d G V t U G F 0 a D 4 8 L 0 l 0 Z W 1 M b 2 N h d G l v b j 4 8 U 3 R h Y m x l R W 5 0 c m l l c y A v P j w v S X R l b T 4 8 S X R l b T 4 8 S X R l b U x v Y 2 F 0 a W 9 u P j x J d G V t V H l w Z T 5 G b 3 J t d W x h P C 9 J d G V t V H l w Z T 4 8 S X R l b V B h d G g + U 2 V j d G l v b j E v R 0 t W S S 9 W b 2 9 y d 2 F h c m R l b G l q a 2 U l M j B r b 2 x v b S U y M G l u Z 2 V 2 b 2 V n Z D E x P C 9 J d G V t U G F 0 a D 4 8 L 0 l 0 Z W 1 M b 2 N h d G l v b j 4 8 U 3 R h Y m x l R W 5 0 c m l l c y A v P j w v S X R l b T 4 8 S X R l b T 4 8 S X R l b U x v Y 2 F 0 a W 9 u P j x J d G V t V H l w Z T 5 G b 3 J t d W x h P C 9 J d G V t V H l w Z T 4 8 S X R l b V B h d G g + U 2 V j d G l v b j E v R 0 t W S S 9 B Y W 5 n Z X B h c 3 Q l M j B p d G V t J T I w d G 9 l Z 2 V 2 b 2 V n Z D E y P C 9 J d G V t U G F 0 a D 4 8 L 0 l 0 Z W 1 M b 2 N h d G l v b j 4 8 U 3 R h Y m x l R W 5 0 c m l l c y A v P j w v S X R l b T 4 8 S X R l b T 4 8 S X R l b U x v Y 2 F 0 a W 9 u P j x J d G V t V H l w Z T 5 G b 3 J t d W x h P C 9 J d G V t V H l w Z T 4 8 S X R l b V B h d G g + U 2 V j d G l v b j E v R 0 t W S S 9 W b 2 9 y d 2 F h c m R l b G l q a 2 U l M j B r b 2 x v b S U y M G l u Z 2 V 2 b 2 V n Z D E y P C 9 J d G V t U G F 0 a D 4 8 L 0 l 0 Z W 1 M b 2 N h d G l v b j 4 8 U 3 R h Y m x l R W 5 0 c m l l c y A v P j w v S X R l b T 4 8 S X R l b T 4 8 S X R l b U x v Y 2 F 0 a W 9 u P j x J d G V t V H l w Z T 5 G b 3 J t d W x h P C 9 J d G V t V H l w Z T 4 8 S X R l b V B h d G g + U 2 V j d G l v b j E v R 0 t W S S 9 B Y W 5 n Z X B h c 3 Q l M j B p d G V t J T I w d G 9 l Z 2 V 2 b 2 V n Z D E z P C 9 J d G V t U G F 0 a D 4 8 L 0 l 0 Z W 1 M b 2 N h d G l v b j 4 8 U 3 R h Y m x l R W 5 0 c m l l c y A v P j w v S X R l b T 4 8 S X R l b T 4 8 S X R l b U x v Y 2 F 0 a W 9 u P j x J d G V t V H l w Z T 5 G b 3 J t d W x h P C 9 J d G V t V H l w Z T 4 8 S X R l b V B h d G g + U 2 V j d G l v b j E v R 0 t W S S 9 W b 2 9 y d 2 F h c m R l b G l q a 2 U l M j B r b 2 x v b S U y M G l u Z 2 V 2 b 2 V n Z D E z P C 9 J d G V t U G F 0 a D 4 8 L 0 l 0 Z W 1 M b 2 N h d G l v b j 4 8 U 3 R h Y m x l R W 5 0 c m l l c y A v P j w v S X R l b T 4 8 S X R l b T 4 8 S X R l b U x v Y 2 F 0 a W 9 u P j x J d G V t V H l w Z T 5 G b 3 J t d W x h P C 9 J d G V t V H l w Z T 4 8 S X R l b V B h d G g + U 2 V j d G l v b j E v R 0 t W S S 9 B Y W 5 n Z X B h c 3 Q l M j B p d G V t J T I w d G 9 l Z 2 V 2 b 2 V n Z D E 0 P C 9 J d G V t U G F 0 a D 4 8 L 0 l 0 Z W 1 M b 2 N h d G l v b j 4 8 U 3 R h Y m x l R W 5 0 c m l l c y A v P j w v S X R l b T 4 8 S X R l b T 4 8 S X R l b U x v Y 2 F 0 a W 9 u P j x J d G V t V H l w Z T 5 G b 3 J t d W x h P C 9 J d G V t V H l w Z T 4 8 S X R l b V B h d G g + U 2 V j d G l v b j E v R 0 t W S S 9 W b 2 9 y d 2 F h c m R l b G l q a 2 U l M j B r b 2 x v b S U y M G l u Z 2 V 2 b 2 V n Z D E 0 P C 9 J d G V t U G F 0 a D 4 8 L 0 l 0 Z W 1 M b 2 N h d G l v b j 4 8 U 3 R h Y m x l R W 5 0 c m l l c y A v P j w v S X R l b T 4 8 S X R l b T 4 8 S X R l b U x v Y 2 F 0 a W 9 u P j x J d G V t V H l w Z T 5 G b 3 J t d W x h P C 9 J d G V t V H l w Z T 4 8 S X R l b V B h d G g + U 2 V j d G l v b j E v R 0 t W S S 9 B Y W 5 n Z X B h c 3 Q l M j B p d G V t J T I w d G 9 l Z 2 V 2 b 2 V n Z D E 1 P C 9 J d G V t U G F 0 a D 4 8 L 0 l 0 Z W 1 M b 2 N h d G l v b j 4 8 U 3 R h Y m x l R W 5 0 c m l l c y A v P j w v S X R l b T 4 8 S X R l b T 4 8 S X R l b U x v Y 2 F 0 a W 9 u P j x J d G V t V H l w Z T 5 G b 3 J t d W x h P C 9 J d G V t V H l w Z T 4 8 S X R l b V B h d G g + U 2 V j d G l v b j E v R 0 t W S S 9 W b 2 9 y d 2 F h c m R l b G l q a 2 U l M j B r b 2 x v b S U y M G l u Z 2 V 2 b 2 V n Z D E 1 P C 9 J d G V t U G F 0 a D 4 8 L 0 l 0 Z W 1 M b 2 N h d G l v b j 4 8 U 3 R h Y m x l R W 5 0 c m l l c y A v P j w v S X R l b T 4 8 S X R l b T 4 8 S X R l b U x v Y 2 F 0 a W 9 u P j x J d G V t V H l w Z T 5 G b 3 J t d W x h P C 9 J d G V t V H l w Z T 4 8 S X R l b V B h d G g + U 2 V j d G l v b j E v R 0 t W S S 9 B Y W 5 n Z X B h c 3 Q l M j B p d G V t J T I w d G 9 l Z 2 V 2 b 2 V n Z D E 2 P C 9 J d G V t U G F 0 a D 4 8 L 0 l 0 Z W 1 M b 2 N h d G l v b j 4 8 U 3 R h Y m x l R W 5 0 c m l l c y A v P j w v S X R l b T 4 8 S X R l b T 4 8 S X R l b U x v Y 2 F 0 a W 9 u P j x J d G V t V H l w Z T 5 G b 3 J t d W x h P C 9 J d G V t V H l w Z T 4 8 S X R l b V B h d G g + U 2 V j d G l v b j E v R 0 t W S S 9 W b 2 9 y d 2 F h c m R l b G l q a 2 U l M j B r b 2 x v b S U y M G l u Z 2 V 2 b 2 V n Z D E 2 P C 9 J d G V t U G F 0 a D 4 8 L 0 l 0 Z W 1 M b 2 N h d G l v b j 4 8 U 3 R h Y m x l R W 5 0 c m l l c y A v P j w v S X R l b T 4 8 S X R l b T 4 8 S X R l b U x v Y 2 F 0 a W 9 u P j x J d G V t V H l w Z T 5 G b 3 J t d W x h P C 9 J d G V t V H l w Z T 4 8 S X R l b V B h d G g + U 2 V j d G l v b j E v R 0 t W S S 9 B Y W 5 n Z X B h c 3 Q l M j B p d G V t J T I w d G 9 l Z 2 V 2 b 2 V n Z D E 3 P C 9 J d G V t U G F 0 a D 4 8 L 0 l 0 Z W 1 M b 2 N h d G l v b j 4 8 U 3 R h Y m x l R W 5 0 c m l l c y A v P j w v S X R l b T 4 8 S X R l b T 4 8 S X R l b U x v Y 2 F 0 a W 9 u P j x J d G V t V H l w Z T 5 G b 3 J t d W x h P C 9 J d G V t V H l w Z T 4 8 S X R l b V B h d G g + U 2 V j d G l v b j E v R 0 t W S S 9 W b 2 9 y d 2 F h c m R l b G l q a 2 U l M j B r b 2 x v b S U y M G l u Z 2 V 2 b 2 V n Z D E 3 P C 9 J d G V t U G F 0 a D 4 8 L 0 l 0 Z W 1 M b 2 N h d G l v b j 4 8 U 3 R h Y m x l R W 5 0 c m l l c y A v P j w v S X R l b T 4 8 S X R l b T 4 8 S X R l b U x v Y 2 F 0 a W 9 u P j x J d G V t V H l w Z T 5 G b 3 J t d W x h P C 9 J d G V t V H l w Z T 4 8 S X R l b V B h d G g + U 2 V j d G l v b j E v R 0 t W S S 9 B Y W 5 n Z X B h c 3 Q l M j B p d G V t J T I w d G 9 l Z 2 V 2 b 2 V n Z D E 4 P C 9 J d G V t U G F 0 a D 4 8 L 0 l 0 Z W 1 M b 2 N h d G l v b j 4 8 U 3 R h Y m x l R W 5 0 c m l l c y A v P j w v S X R l b T 4 8 S X R l b T 4 8 S X R l b U x v Y 2 F 0 a W 9 u P j x J d G V t V H l w Z T 5 G b 3 J t d W x h P C 9 J d G V t V H l w Z T 4 8 S X R l b V B h d G g + U 2 V j d G l v b j E v R 0 t W S S 9 W b 2 9 y d 2 F h c m R l b G l q a 2 U l M j B r b 2 x v b S U y M G l u Z 2 V 2 b 2 V n Z D E 4 P C 9 J d G V t U G F 0 a D 4 8 L 0 l 0 Z W 1 M b 2 N h d G l v b j 4 8 U 3 R h Y m x l R W 5 0 c m l l c y A v P j w v S X R l b T 4 8 S X R l b T 4 8 S X R l b U x v Y 2 F 0 a W 9 u P j x J d G V t V H l w Z T 5 G b 3 J t d W x h P C 9 J d G V t V H l w Z T 4 8 S X R l b V B h d G g + U 2 V j d G l v b j E v R 0 t W S S 9 B Y W 5 n Z X B h c 3 Q l M j B p d G V t J T I w d G 9 l Z 2 V 2 b 2 V n Z D E 5 P C 9 J d G V t U G F 0 a D 4 8 L 0 l 0 Z W 1 M b 2 N h d G l v b j 4 8 U 3 R h Y m x l R W 5 0 c m l l c y A v P j w v S X R l b T 4 8 S X R l b T 4 8 S X R l b U x v Y 2 F 0 a W 9 u P j x J d G V t V H l w Z T 5 G b 3 J t d W x h P C 9 J d G V t V H l w Z T 4 8 S X R l b V B h d G g + U 2 V j d G l v b j E v R 0 t W S S 9 W b 2 9 y d 2 F h c m R l b G l q a 2 U l M j B r b 2 x v b S U y M G l u Z 2 V 2 b 2 V n Z D E 5 P C 9 J d G V t U G F 0 a D 4 8 L 0 l 0 Z W 1 M b 2 N h d G l v b j 4 8 U 3 R h Y m x l R W 5 0 c m l l c y A v P j w v S X R l b T 4 8 S X R l b T 4 8 S X R l b U x v Y 2 F 0 a W 9 u P j x J d G V t V H l w Z T 5 G b 3 J t d W x h P C 9 J d G V t V H l w Z T 4 8 S X R l b V B h d G g + U 2 V j d G l v b j E v R 0 t W S S 9 B Y W 5 n Z X B h c 3 Q l M j B p d G V t J T I w d G 9 l Z 2 V 2 b 2 V n Z D I w P C 9 J d G V t U G F 0 a D 4 8 L 0 l 0 Z W 1 M b 2 N h d G l v b j 4 8 U 3 R h Y m x l R W 5 0 c m l l c y A v P j w v S X R l b T 4 8 S X R l b T 4 8 S X R l b U x v Y 2 F 0 a W 9 u P j x J d G V t V H l w Z T 5 G b 3 J t d W x h P C 9 J d G V t V H l w Z T 4 8 S X R l b V B h d G g + U 2 V j d G l v b j E v R 0 t W S S 9 B Y W 5 n Z X B h c 3 Q l M j B p d G V t J T I w d G 9 l Z 2 V 2 b 2 V n Z D I x P C 9 J d G V t U G F 0 a D 4 8 L 0 l 0 Z W 1 M b 2 N h d G l v b j 4 8 U 3 R h Y m x l R W 5 0 c m l l c y A v P j w v S X R l b T 4 8 S X R l b T 4 8 S X R l b U x v Y 2 F 0 a W 9 u P j x J d G V t V H l w Z T 5 G b 3 J t d W x h P C 9 J d G V t V H l w Z T 4 8 S X R l b V B h d G g + U 2 V j d G l v b j E v R 0 t W S S 9 B Y W 5 n Z X B h c 3 Q l M j B p d G V t J T I w d G 9 l Z 2 V 2 b 2 V n Z D I y P C 9 J d G V t U G F 0 a D 4 8 L 0 l 0 Z W 1 M b 2 N h d G l v b j 4 8 U 3 R h Y m x l R W 5 0 c m l l c y A v P j w v S X R l b T 4 8 S X R l b T 4 8 S X R l b U x v Y 2 F 0 a W 9 u P j x J d G V t V H l w Z T 5 G b 3 J t d W x h P C 9 J d G V t V H l w Z T 4 8 S X R l b V B h d G g + U 2 V j d G l v b j E v R 0 t W S S 9 O Y W 1 l b i U y M H Z h b i U y M G t v b G 9 t b W V u J T I w Z 2 V 3 a W p 6 a W d k P C 9 J d G V t U G F 0 a D 4 8 L 0 l 0 Z W 1 M b 2 N h d G l v b j 4 8 U 3 R h Y m x l R W 5 0 c m l l c y A v P j w v S X R l b T 4 8 S X R l b T 4 8 S X R l b U x v Y 2 F 0 a W 9 u P j x J d G V t V H l w Z T 5 G b 3 J t d W x h P C 9 J d G V t V H l w Z T 4 8 S X R l b V B h d G g + U 2 V j d G l v b j E v R 0 t W S S 9 L b 2 x v b W 1 l b i U y M H Z l c n d p a m R l c m Q l M j A x P C 9 J d G V t U G F 0 a D 4 8 L 0 l 0 Z W 1 M b 2 N h d G l v b j 4 8 U 3 R h Y m x l R W 5 0 c m l l c y A v P j w v S X R l b T 4 8 S X R l b T 4 8 S X R l b U x v Y 2 F 0 a W 9 u P j x J d G V t V H l w Z T 5 G b 3 J t d W x h P C 9 J d G V t V H l w Z T 4 8 S X R l b V B h d G g + U 2 V j d G l v b j E v R 0 t W S S 9 O Y W 1 l b i U y M H Z h b i U y M G t v b G 9 t b W V u J T I w Z 2 V 3 a W p 6 a W d k J T I w M T w v S X R l b V B h d G g + P C 9 J d G V t T G 9 j Y X R p b 2 4 + P F N 0 Y W J s Z U V u d H J p Z X M g L z 4 8 L 0 l 0 Z W 0 + P E l 0 Z W 0 + P E l 0 Z W 1 M b 2 N h d G l v b j 4 8 S X R l b V R 5 c G U + R m 9 y b X V s Y T w v S X R l b V R 5 c G U + P E l 0 Z W 1 Q Y X R o P l N l Y 3 R p b 2 4 x L 0 d L V k k v S G V 0 J T I w a 2 9 s b 2 1 0 e X B l J T I w a X M l M j B n Z X d p a n p p Z 2 Q l M j A x P C 9 J d G V t U G F 0 a D 4 8 L 0 l 0 Z W 1 M b 2 N h d G l v b j 4 8 U 3 R h Y m x l R W 5 0 c m l l c y A v P j w v S X R l b T 4 8 S X R l b T 4 8 S X R l b U x v Y 2 F 0 a W 9 u P j x J d G V t V H l w Z T 5 G b 3 J t d W x h P C 9 J d G V t V H l w Z T 4 8 S X R l b V B h d G g + U 2 V j d G l v b j E v R 0 t W S S 9 O Y W 1 l b i U y M H Z h b i U y M G t v b G 9 t b W V u J T I w Z 2 V 3 a W p 6 a W d k J T I w M j w v S X R l b V B h d G g + P C 9 J d G V t T G 9 j Y X R p b 2 4 + P F N 0 Y W J s Z U V u d H J p Z X M g L z 4 8 L 0 l 0 Z W 0 + P E l 0 Z W 0 + P E l 0 Z W 1 M b 2 N h d G l v b j 4 8 S X R l b V R 5 c G U + R m 9 y b X V s Y T w v S X R l b V R 5 c G U + P E l 0 Z W 1 Q Y X R o P l N l Y 3 R p b 2 4 x L 0 d L V k k v Q W F u Z 2 V w Y X N 0 J T I w a X R l b S U y M H R v Z W d l d m 9 l Z 2 Q l M j A x P C 9 J d G V t U G F 0 a D 4 8 L 0 l 0 Z W 1 M b 2 N h d G l v b j 4 8 U 3 R h Y m x l R W 5 0 c m l l c y A v P j w v S X R l b T 4 8 S X R l b T 4 8 S X R l b U x v Y 2 F 0 a W 9 u P j x J d G V t V H l w Z T 5 G b 3 J t d W x h P C 9 J d G V t V H l w Z T 4 8 S X R l b V B h d G g + U 2 V j d G l v b j E v R 0 t W S S 9 B Y W 5 n Z X B h c 3 Q l M j B p d G V t J T I w d G 9 l Z 2 V 2 b 2 V n Z C U y M D I 8 L 0 l 0 Z W 1 Q Y X R o P j w v S X R l b U x v Y 2 F 0 a W 9 u P j x T d G F i b G V F b n R y a W V z I C 8 + P C 9 J d G V t P j x J d G V t P j x J d G V t T G 9 j Y X R p b 2 4 + P E l 0 Z W 1 U e X B l P k Z v c m 1 1 b G E 8 L 0 l 0 Z W 1 U e X B l P j x J d G V t U G F 0 a D 5 T Z W N 0 a W 9 u M S 9 H S 1 Z J L 0 h l d C U y M G t v b G 9 t d H l w Z S U y M G l z J T I w Z 2 V 3 a W p 6 a W d k J T I w M j w v S X R l b V B h d G g + P C 9 J d G V t T G 9 j Y X R p b 2 4 + P F N 0 Y W J s Z U V u d H J p Z X M g L z 4 8 L 0 l 0 Z W 0 + P E l 0 Z W 0 + P E l 0 Z W 1 M b 2 N h d G l v b j 4 8 S X R l b V R 5 c G U + R m 9 y b X V s Y T w v S X R l b V R 5 c G U + P E l 0 Z W 1 Q Y X R o P l N l Y 3 R p b 2 4 x L 0 d L V k k v S 2 9 s b 2 1 t Z W 4 l M j B 2 Z X J 3 a W p k Z X J k J T I w M j w v S X R l b V B h d G g + P C 9 J d G V t T G 9 j Y X R p b 2 4 + P F N 0 Y W J s Z U V u d H J p Z X M g L z 4 8 L 0 l 0 Z W 0 + P E l 0 Z W 0 + P E l 0 Z W 1 M b 2 N h d G l v b j 4 8 S X R l b V R 5 c G U + R m 9 y b X V s Y T w v S X R l b V R 5 c G U + P E l 0 Z W 1 Q Y X R o P l N l Y 3 R p b 2 4 x L 0 d L V k k v S G V 0 J T I w a 2 9 s b 2 1 0 e X B l J T I w a X M l M j B n Z X d p a n p p Z 2 Q l M j A z P C 9 J d G V t U G F 0 a D 4 8 L 0 l 0 Z W 1 M b 2 N h d G l v b j 4 8 U 3 R h Y m x l R W 5 0 c m l l c y A v P j w v S X R l b T 4 8 S X R l b T 4 8 S X R l b U x v Y 2 F 0 a W 9 u P j x J d G V t V H l w Z T 5 G b 3 J t d W x h P C 9 J d G V t V H l w Z T 4 8 S X R l b V B h d G g + U 2 V j d G l v b j E v R 0 t W S S 9 W b 2 x n b 3 J k Z S U y M H Z h b i U y M G t v b G 9 t b W V u J T I w Z 2 V 3 a W p 6 a W d k J T I w M T w v S X R l b V B h d G g + P C 9 J d G V t T G 9 j Y X R p b 2 4 + P F N 0 Y W J s Z U V u d H J p Z X M g L z 4 8 L 0 l 0 Z W 0 + P E l 0 Z W 0 + P E l 0 Z W 1 M b 2 N h d G l v b j 4 8 S X R l b V R 5 c G U + R m 9 y b X V s Y T w v S X R l b V R 5 c G U + P E l 0 Z W 1 Q Y X R o P l N l Y 3 R p b 2 4 x L 0 J p Z W x l b W F u d H J l Z m Z l b j w v S X R l b V B h d G g + P C 9 J d G V t T G 9 j Y X R p b 2 4 + P F N 0 Y W J s Z U V u d H J p Z X M + P E V u d H J 5 I F R 5 c G U 9 I k l z U H J p d m F 0 Z S I g V m F s d W U 9 I m w w I i A v P j x F b n R y e S B U e X B l P S J M b 2 F k V G 9 S Z X B v c n R E a X N h Y m x l Z C I g V m F s d W U 9 I m w w I i A v P j x F b n R y e S B U e X B l P S J G a W x s R W 5 h Y m x l Z C I g V m F s d W U 9 I m w x I i A v P j x F b n R y e S B U e X B l P S J G a W x s T 2 J q Z W N 0 V H l w Z S I g V m F s d W U 9 I n N U Y W J s Z S I g L z 4 8 R W 5 0 c n k g V H l w Z T 0 i R m l s b F R v R G F 0 Y U 1 v Z G V s R W 5 h Y m x l Z C I g V m F s d W U 9 I m w w I i A v P j x F b n R y e S B U e X B l P S J R d W V y e U l E I i B W Y W x 1 Z T 0 i c z A 3 M T B j Z W M y L T k 0 Z G I t N D B h O C 1 i N z I 2 L W M 0 N W U 2 Y z U 4 M m M x M y I g L z 4 8 R W 5 0 c n k g V H l w Z T 0 i Q n V m Z m V y T m V 4 d F J l Z n J l c 2 g i I F Z h b H V l P S J s M S I g L z 4 8 R W 5 0 c n k g V H l w Z T 0 i U m V z d W x 0 V H l w Z S I g V m F s d W U 9 I n N U Y W J s Z S I g L z 4 8 R W 5 0 c n k g V H l w Z T 0 i T m F t Z V V w Z G F 0 Z W R B Z n R l c k Z p b G w i I F Z h b H V l P S J s M C I g L z 4 8 R W 5 0 c n k g V H l w Z T 0 i R m l s b F R h c m d l d C I g V m F s d W U 9 I n N C a W V s Z W 1 h b n R y Z W Z m Z W 4 i I C 8 + P E V u d H J 5 I F R 5 c G U 9 I k Z p b G x l Z E N v b X B s Z X R l U m V z d W x 0 V G 9 X b 3 J r c 2 h l Z X Q i I F Z h b H V l P S J s M S I g L z 4 8 R W 5 0 c n k g V H l w Z T 0 i R m l s b E x h c 3 R V c G R h d G V k I i B W Y W x 1 Z T 0 i Z D I w M j U t M T I t M D d U M T E 6 M D I 6 M j E u M z g 0 O D g z M F o i I C 8 + P E V u d H J 5 I F R 5 c G U 9 I k Z p b G x F c n J v c k N v d W 5 0 I i B W Y W x 1 Z T 0 i b D A i I C 8 + P E V u d H J 5 I F R 5 c G U 9 I k Z p b G x F c n J v c k N v Z G U i I F Z h b H V l P S J z V W 5 r b m 9 3 b i I g L z 4 8 R W 5 0 c n k g V H l w Z T 0 i R m l s b E N v b H V t b l R 5 c G V z I i B W Y W x 1 Z T 0 i c 0 J n W U d B Q U F B Q U F Z R E J 3 Y z 0 i I C 8 + P E V u d H J 5 I F R 5 c G U 9 I k Z p b G x D b 2 x 1 b W 5 O Y W 1 l c y I g V m F s d W U 9 I n N b J n F 1 b 3 Q 7 Q k l F T C Z x d W 9 0 O y w m c X V v d D t W Z X J l b m l n a W 5 n c 2 5 1 b W 1 l c i Z x d W 9 0 O y w m c X V v d D t O Y W F t I H Z l c m V u a W d p b m c m c X V v d D s s J n F 1 b 3 Q 7 U 2 V u a W 9 y Z W 4 m c X V v d D s s J n F 1 b 3 Q 7 S m 9 u Z y B W b 2 x 3 Y X N z Z W 5 l J n F 1 b 3 Q 7 L C Z x d W 9 0 O 0 p 1 b m l v c m V u J n F 1 b 3 Q 7 L C Z x d W 9 0 O 0 F z c G l y Y W 5 0 Z W 4 m c X V v d D s s J n F 1 b 3 Q 7 T 3 B t Z X J r a W 5 n Z W 4 v d G 9 l b G l j a H R p b m c m c X V v d D s s J n F 1 b 3 Q 7 S W 5 6 Z W 5 k a W 5 n L U l E J n F 1 b 3 Q 7 L C Z x d W 9 0 O 0 l u e m V u Z G R h d H V t J n F 1 b 3 Q 7 L C Z x d W 9 0 O 0 R h d G U g V X B k Y X R l Z C Z x d W 9 0 O 1 0 i I C 8 + P E V u d H J 5 I F R 5 c G U 9 I k Z p b G x D b 3 V u d C I g V m F s d W U 9 I m w x I i A v P j x F b n R y e S B U e X B l P S J G a W x s U 3 R h d H V z I i B W Y W x 1 Z T 0 i c 0 N v b X B s Z X R l I i A v P j x F b n R y e S B U e X B l P S J B Z G R l Z F R v R G F 0 Y U 1 v Z G V s I i B W Y W x 1 Z T 0 i b D A i I C 8 + P E V u d H J 5 I F R 5 c G U 9 I l J l b G F 0 a W 9 u c 2 h p c E l u Z m 9 D b 2 5 0 Y W l u Z X I i I F Z h b H V l P S J z e y Z x d W 9 0 O 2 N v b H V t b k N v d W 5 0 J n F 1 b 3 Q 7 O j E x L C Z x d W 9 0 O 2 t l e U N v b H V t b k 5 h b W V z J n F 1 b 3 Q 7 O l t d L C Z x d W 9 0 O 3 F 1 Z X J 5 U m V s Y X R p b 2 5 z a G l w c y Z x d W 9 0 O z p b X S w m c X V v d D t j b 2 x 1 b W 5 J Z G V u d G l 0 a W V z J n F 1 b 3 Q 7 O l s m c X V v d D t T Z W N 0 a W 9 u M S 9 C a W V s Z W 1 h b n R y Z W Z m Z W 4 v Q X V 0 b 1 J l b W 9 2 Z W R D b 2 x 1 b W 5 z M S 5 7 Q k l F T C w w f S Z x d W 9 0 O y w m c X V v d D t T Z W N 0 a W 9 u M S 9 C a W V s Z W 1 h b n R y Z W Z m Z W 4 v Q X V 0 b 1 J l b W 9 2 Z W R D b 2 x 1 b W 5 z M S 5 7 V m V y Z W 5 p Z 2 l u Z 3 N u d W 1 t Z X I s M X 0 m c X V v d D s s J n F 1 b 3 Q 7 U 2 V j d G l v b j E v Q m l l b G V t Y W 5 0 c m V m Z m V u L 0 F 1 d G 9 S Z W 1 v d m V k Q 2 9 s d W 1 u c z E u e 0 5 h Y W 0 g d m V y Z W 5 p Z 2 l u Z y w y f S Z x d W 9 0 O y w m c X V v d D t T Z W N 0 a W 9 u M S 9 C a W V s Z W 1 h b n R y Z W Z m Z W 4 v Q X V 0 b 1 J l b W 9 2 Z W R D b 2 x 1 b W 5 z M S 5 7 U 2 V u a W 9 y Z W 4 s M 3 0 m c X V v d D s s J n F 1 b 3 Q 7 U 2 V j d G l v b j E v Q m l l b G V t Y W 5 0 c m V m Z m V u L 0 F 1 d G 9 S Z W 1 v d m V k Q 2 9 s d W 1 u c z E u e 0 p v b m c g V m 9 s d 2 F z c 2 V u Z S w 0 f S Z x d W 9 0 O y w m c X V v d D t T Z W N 0 a W 9 u M S 9 C a W V s Z W 1 h b n R y Z W Z m Z W 4 v Q X V 0 b 1 J l b W 9 2 Z W R D b 2 x 1 b W 5 z M S 5 7 S n V u a W 9 y Z W 4 s N X 0 m c X V v d D s s J n F 1 b 3 Q 7 U 2 V j d G l v b j E v Q m l l b G V t Y W 5 0 c m V m Z m V u L 0 F 1 d G 9 S Z W 1 v d m V k Q 2 9 s d W 1 u c z E u e 0 F z c G l y Y W 5 0 Z W 4 s N n 0 m c X V v d D s s J n F 1 b 3 Q 7 U 2 V j d G l v b j E v Q m l l b G V t Y W 5 0 c m V m Z m V u L 0 F 1 d G 9 S Z W 1 v d m V k Q 2 9 s d W 1 u c z E u e 0 9 w b W V y a 2 l u Z 2 V u L 3 R v Z W x p Y 2 h 0 a W 5 n L D d 9 J n F 1 b 3 Q 7 L C Z x d W 9 0 O 1 N l Y 3 R p b 2 4 x L 0 J p Z W x l b W F u d H J l Z m Z l b i 9 B d X R v U m V t b 3 Z l Z E N v b H V t b n M x L n t J b n p l b m R p b m c t S U Q s O H 0 m c X V v d D s s J n F 1 b 3 Q 7 U 2 V j d G l v b j E v Q m l l b G V t Y W 5 0 c m V m Z m V u L 0 F 1 d G 9 S Z W 1 v d m V k Q 2 9 s d W 1 u c z E u e 0 l u e m V u Z G R h d H V t L D l 9 J n F 1 b 3 Q 7 L C Z x d W 9 0 O 1 N l Y 3 R p b 2 4 x L 0 J p Z W x l b W F u d H J l Z m Z l b i 9 B d X R v U m V t b 3 Z l Z E N v b H V t b n M x L n t E Y X R l I F V w Z G F 0 Z W Q s M T B 9 J n F 1 b 3 Q 7 X S w m c X V v d D t D b 2 x 1 b W 5 D b 3 V u d C Z x d W 9 0 O z o x M S w m c X V v d D t L Z X l D b 2 x 1 b W 5 O Y W 1 l c y Z x d W 9 0 O z p b X S w m c X V v d D t D b 2 x 1 b W 5 J Z G V u d G l 0 a W V z J n F 1 b 3 Q 7 O l s m c X V v d D t T Z W N 0 a W 9 u M S 9 C a W V s Z W 1 h b n R y Z W Z m Z W 4 v Q X V 0 b 1 J l b W 9 2 Z W R D b 2 x 1 b W 5 z M S 5 7 Q k l F T C w w f S Z x d W 9 0 O y w m c X V v d D t T Z W N 0 a W 9 u M S 9 C a W V s Z W 1 h b n R y Z W Z m Z W 4 v Q X V 0 b 1 J l b W 9 2 Z W R D b 2 x 1 b W 5 z M S 5 7 V m V y Z W 5 p Z 2 l u Z 3 N u d W 1 t Z X I s M X 0 m c X V v d D s s J n F 1 b 3 Q 7 U 2 V j d G l v b j E v Q m l l b G V t Y W 5 0 c m V m Z m V u L 0 F 1 d G 9 S Z W 1 v d m V k Q 2 9 s d W 1 u c z E u e 0 5 h Y W 0 g d m V y Z W 5 p Z 2 l u Z y w y f S Z x d W 9 0 O y w m c X V v d D t T Z W N 0 a W 9 u M S 9 C a W V s Z W 1 h b n R y Z W Z m Z W 4 v Q X V 0 b 1 J l b W 9 2 Z W R D b 2 x 1 b W 5 z M S 5 7 U 2 V u a W 9 y Z W 4 s M 3 0 m c X V v d D s s J n F 1 b 3 Q 7 U 2 V j d G l v b j E v Q m l l b G V t Y W 5 0 c m V m Z m V u L 0 F 1 d G 9 S Z W 1 v d m V k Q 2 9 s d W 1 u c z E u e 0 p v b m c g V m 9 s d 2 F z c 2 V u Z S w 0 f S Z x d W 9 0 O y w m c X V v d D t T Z W N 0 a W 9 u M S 9 C a W V s Z W 1 h b n R y Z W Z m Z W 4 v Q X V 0 b 1 J l b W 9 2 Z W R D b 2 x 1 b W 5 z M S 5 7 S n V u a W 9 y Z W 4 s N X 0 m c X V v d D s s J n F 1 b 3 Q 7 U 2 V j d G l v b j E v Q m l l b G V t Y W 5 0 c m V m Z m V u L 0 F 1 d G 9 S Z W 1 v d m V k Q 2 9 s d W 1 u c z E u e 0 F z c G l y Y W 5 0 Z W 4 s N n 0 m c X V v d D s s J n F 1 b 3 Q 7 U 2 V j d G l v b j E v Q m l l b G V t Y W 5 0 c m V m Z m V u L 0 F 1 d G 9 S Z W 1 v d m V k Q 2 9 s d W 1 u c z E u e 0 9 w b W V y a 2 l u Z 2 V u L 3 R v Z W x p Y 2 h 0 a W 5 n L D d 9 J n F 1 b 3 Q 7 L C Z x d W 9 0 O 1 N l Y 3 R p b 2 4 x L 0 J p Z W x l b W F u d H J l Z m Z l b i 9 B d X R v U m V t b 3 Z l Z E N v b H V t b n M x L n t J b n p l b m R p b m c t S U Q s O H 0 m c X V v d D s s J n F 1 b 3 Q 7 U 2 V j d G l v b j E v Q m l l b G V t Y W 5 0 c m V m Z m V u L 0 F 1 d G 9 S Z W 1 v d m V k Q 2 9 s d W 1 u c z E u e 0 l u e m V u Z G R h d H V t L D l 9 J n F 1 b 3 Q 7 L C Z x d W 9 0 O 1 N l Y 3 R p b 2 4 x L 0 J p Z W x l b W F u d H J l Z m Z l b i 9 B d X R v U m V t b 3 Z l Z E N v b H V t b n M x L n t E Y X R l I F V w Z G F 0 Z W Q s M T B 9 J n F 1 b 3 Q 7 X S w m c X V v d D t S Z W x h d G l v b n N o a X B J b m Z v J n F 1 b 3 Q 7 O l t d f S I g L z 4 8 L 1 N 0 Y W J s Z U V u d H J p Z X M + P C 9 J d G V t P j x J d G V t P j x J d G V t T G 9 j Y X R p b 2 4 + P E l 0 Z W 1 U e X B l P k Z v c m 1 1 b G E 8 L 0 l 0 Z W 1 U e X B l P j x J d G V t U G F 0 a D 5 T Z W N 0 a W 9 u M S 9 C a W V s Z W 1 h b n R y Z W Z m Z W 4 v Q n J v b j w v S X R l b V B h d G g + P C 9 J d G V t T G 9 j Y X R p b 2 4 + P F N 0 Y W J s Z U V u d H J p Z X M g L z 4 8 L 0 l 0 Z W 0 + P E l 0 Z W 0 + P E l 0 Z W 1 M b 2 N h d G l v b j 4 8 S X R l b V R 5 c G U + R m 9 y b X V s Y T w v S X R l b V R 5 c G U + P E l 0 Z W 1 Q Y X R o P l N l Y 3 R p b 2 4 x L 0 J p Z W x l b W F u d H J l Z m Z l b i 9 I Z W F k Z X J z J T I w b W V 0 J T I w d m V y a G 9 v Z 2 Q l M j B u a X Z l Y X U 8 L 0 l 0 Z W 1 Q Y X R o P j w v S X R l b U x v Y 2 F 0 a W 9 u P j x T d G F i b G V F b n R y a W V z I C 8 + P C 9 J d G V t P j x J d G V t P j x J d G V t T G 9 j Y X R p b 2 4 + P E l 0 Z W 1 U e X B l P k Z v c m 1 1 b G E 8 L 0 l 0 Z W 1 U e X B l P j x J d G V t U G F 0 a D 5 T Z W N 0 a W 9 u M S 9 C a W V s Z W 1 h b n R y Z W Z m Z W 4 v S G V 0 J T I w a 2 9 s b 2 1 0 e X B l J T I w a X M l M j B n Z X d p a n p p Z 2 Q 8 L 0 l 0 Z W 1 Q Y X R o P j w v S X R l b U x v Y 2 F 0 a W 9 u P j x T d G F i b G V F b n R y a W V z I C 8 + P C 9 J d G V t P j x J d G V t P j x J d G V t T G 9 j Y X R p b 2 4 + P E l 0 Z W 1 U e X B l P k Z v c m 1 1 b G E 8 L 0 l 0 Z W 1 U e X B l P j x J d G V t U G F 0 a D 5 T Z W N 0 a W 9 u M S 9 C a W V s Z W 1 h b n R y Z W Z m Z W 4 v Q W F u Z 2 V w Y X N 0 J T I w a X R l b S U y M H R v Z W d l d m 9 l Z 2 Q 8 L 0 l 0 Z W 1 Q Y X R o P j w v S X R l b U x v Y 2 F 0 a W 9 u P j x T d G F i b G V F b n R y a W V z I C 8 + P C 9 J d G V t P j x J d G V t P j x J d G V t T G 9 j Y X R p b 2 4 + P E l 0 Z W 1 U e X B l P k Z v c m 1 1 b G E 8 L 0 l 0 Z W 1 U e X B l P j x J d G V t U G F 0 a D 5 T Z W N 0 a W 9 u M S 9 C a W V s Z W 1 h b n R y Z W Z m Z W 4 v Q W F u Z 2 V w Y X N 0 J T I w a X R l b S U y M H R v Z W d l d m 9 l Z 2 Q x P C 9 J d G V t U G F 0 a D 4 8 L 0 l 0 Z W 1 M b 2 N h d G l v b j 4 8 U 3 R h Y m x l R W 5 0 c m l l c y A v P j w v S X R l b T 4 8 S X R l b T 4 8 S X R l b U x v Y 2 F 0 a W 9 u P j x J d G V t V H l w Z T 5 G b 3 J t d W x h P C 9 J d G V t V H l w Z T 4 8 S X R l b V B h d G g + U 2 V j d G l v b j E v Q m l l b G V t Y W 5 0 c m V m Z m V u L 0 F h b m d l c G F z d C U y M G l 0 Z W 0 l M j B 0 b 2 V n Z X Z v Z W d k M j w v S X R l b V B h d G g + P C 9 J d G V t T G 9 j Y X R p b 2 4 + P F N 0 Y W J s Z U V u d H J p Z X M g L z 4 8 L 0 l 0 Z W 0 + P E l 0 Z W 0 + P E l 0 Z W 1 M b 2 N h d G l v b j 4 8 S X R l b V R 5 c G U + R m 9 y b X V s Y T w v S X R l b V R 5 c G U + P E l 0 Z W 1 Q Y X R o P l N l Y 3 R p b 2 4 x L 0 J p Z W x l b W F u d H J l Z m Z l b i 9 B Y W 5 n Z X B h c 3 Q l M j B p d G V t J T I w d G 9 l Z 2 V 2 b 2 V n Z D M 8 L 0 l 0 Z W 1 Q Y X R o P j w v S X R l b U x v Y 2 F 0 a W 9 u P j x T d G F i b G V F b n R y a W V z I C 8 + P C 9 J d G V t P j x J d G V t P j x J d G V t T G 9 j Y X R p b 2 4 + P E l 0 Z W 1 U e X B l P k Z v c m 1 1 b G E 8 L 0 l 0 Z W 1 U e X B l P j x J d G V t U G F 0 a D 5 T Z W N 0 a W 9 u M S 9 C a W V s Z W 1 h b n R y Z W Z m Z W 4 v Q W F u Z 2 V w Y X N 0 J T I w a X R l b S U y M H R v Z W d l d m 9 l Z 2 Q 0 P C 9 J d G V t U G F 0 a D 4 8 L 0 l 0 Z W 1 M b 2 N h d G l v b j 4 8 U 3 R h Y m x l R W 5 0 c m l l c y A v P j w v S X R l b T 4 8 S X R l b T 4 8 S X R l b U x v Y 2 F 0 a W 9 u P j x J d G V t V H l w Z T 5 G b 3 J t d W x h P C 9 J d G V t V H l w Z T 4 8 S X R l b V B h d G g + U 2 V j d G l v b j E v Q m l l b G V t Y W 5 0 c m V m Z m V u L 0 F h b m d l c G F z d C U y M G l 0 Z W 0 l M j B 0 b 2 V n Z X Z v Z W d k N T w v S X R l b V B h d G g + P C 9 J d G V t T G 9 j Y X R p b 2 4 + P F N 0 Y W J s Z U V u d H J p Z X M g L z 4 8 L 0 l 0 Z W 0 + P E l 0 Z W 0 + P E l 0 Z W 1 M b 2 N h d G l v b j 4 8 S X R l b V R 5 c G U + R m 9 y b X V s Y T w v S X R l b V R 5 c G U + P E l 0 Z W 1 Q Y X R o P l N l Y 3 R p b 2 4 x L 0 J p Z W x l b W F u d H J l Z m Z l b i 9 B Y W 5 n Z X B h c 3 Q l M j B p d G V t J T I w d G 9 l Z 2 V 2 b 2 V n Z D Y 8 L 0 l 0 Z W 1 Q Y X R o P j w v S X R l b U x v Y 2 F 0 a W 9 u P j x T d G F i b G V F b n R y a W V z I C 8 + P C 9 J d G V t P j x J d G V t P j x J d G V t T G 9 j Y X R p b 2 4 + P E l 0 Z W 1 U e X B l P k Z v c m 1 1 b G E 8 L 0 l 0 Z W 1 U e X B l P j x J d G V t U G F 0 a D 5 T Z W N 0 a W 9 u M S 9 C a W V s Z W 1 h b n R y Z W Z m Z W 4 v Q W F u Z 2 V w Y X N 0 J T I w a X R l b S U y M H R v Z W d l d m 9 l Z 2 Q l M j A x P C 9 J d G V t U G F 0 a D 4 8 L 0 l 0 Z W 1 M b 2 N h d G l v b j 4 8 U 3 R h Y m x l R W 5 0 c m l l c y A v P j w v S X R l b T 4 8 S X R l b T 4 8 S X R l b U x v Y 2 F 0 a W 9 u P j x J d G V t V H l w Z T 5 G b 3 J t d W x h P C 9 J d G V t V H l w Z T 4 8 S X R l b V B h d G g + U 2 V j d G l v b j E v Q m l l b G V t Y W 5 0 c m V m Z m V u L 0 F h b m d l c G F z d C U y M G l 0 Z W 0 l M j B 0 b 2 V n Z X Z v Z W d k J T I w M j w v S X R l b V B h d G g + P C 9 J d G V t T G 9 j Y X R p b 2 4 + P F N 0 Y W J s Z U V u d H J p Z X M g L z 4 8 L 0 l 0 Z W 0 + P E l 0 Z W 0 + P E l 0 Z W 1 M b 2 N h d G l v b j 4 8 S X R l b V R 5 c G U + R m 9 y b X V s Y T w v S X R l b V R 5 c G U + P E l 0 Z W 1 Q Y X R o P l N l Y 3 R p b 2 4 x L 0 J p Z W x l b W F u d H J l Z m Z l b i 9 B Y W 5 n Z X B h c 3 Q l M j B p d G V t J T I w d G 9 l Z 2 V 2 b 2 V n Z C U y M D M 8 L 0 l 0 Z W 1 Q Y X R o P j w v S X R l b U x v Y 2 F 0 a W 9 u P j x T d G F i b G V F b n R y a W V z I C 8 + P C 9 J d G V t P j x J d G V t P j x J d G V t T G 9 j Y X R p b 2 4 + P E l 0 Z W 1 U e X B l P k Z v c m 1 1 b G E 8 L 0 l 0 Z W 1 U e X B l P j x J d G V t U G F 0 a D 5 T Z W N 0 a W 9 u M S 9 C a W V s Z W 1 h b n R y Z W Z m Z W 4 v Q W F u Z 2 V w Y X N 0 J T I w a X R l b S U y M H R v Z W d l d m 9 l Z 2 Q l M j A 0 P C 9 J d G V t U G F 0 a D 4 8 L 0 l 0 Z W 1 M b 2 N h d G l v b j 4 8 U 3 R h Y m x l R W 5 0 c m l l c y A v P j w v S X R l b T 4 8 S X R l b T 4 8 S X R l b U x v Y 2 F 0 a W 9 u P j x J d G V t V H l w Z T 5 G b 3 J t d W x h P C 9 J d G V t V H l w Z T 4 8 S X R l b V B h d G g + U 2 V j d G l v b j E v Q m l l b G V t Y W 5 0 c m V m Z m V u L 0 F h b m d l c G F z d C U y M G l 0 Z W 0 l M j B 0 b 2 V n Z X Z v Z W d k J T I w N T w v S X R l b V B h d G g + P C 9 J d G V t T G 9 j Y X R p b 2 4 + P F N 0 Y W J s Z U V u d H J p Z X M g L z 4 8 L 0 l 0 Z W 0 + P E l 0 Z W 0 + P E l 0 Z W 1 M b 2 N h d G l v b j 4 8 S X R l b V R 5 c G U + R m 9 y b X V s Y T w v S X R l b V R 5 c G U + P E l 0 Z W 1 Q Y X R o P l N l Y 3 R p b 2 4 x L 0 J p Z W x l b W F u d H J l Z m Z l b i 9 B Y W 5 n Z X B h c 3 Q l M j B p d G V t J T I w d G 9 l Z 2 V 2 b 2 V n Z C U y M D Y 8 L 0 l 0 Z W 1 Q Y X R o P j w v S X R l b U x v Y 2 F 0 a W 9 u P j x T d G F i b G V F b n R y a W V z I C 8 + P C 9 J d G V t P j x J d G V t P j x J d G V t T G 9 j Y X R p b 2 4 + P E l 0 Z W 1 U e X B l P k Z v c m 1 1 b G E 8 L 0 l 0 Z W 1 U e X B l P j x J d G V t U G F 0 a D 5 T Z W N 0 a W 9 u M S 9 C a W V s Z W 1 h b n R y Z W Z m Z W 4 v Q W F u Z 2 V w Y X N 0 J T I w a X R l b S U y M H R v Z W d l d m 9 l Z 2 Q l M j A 3 P C 9 J d G V t U G F 0 a D 4 8 L 0 l 0 Z W 1 M b 2 N h d G l v b j 4 8 U 3 R h Y m x l R W 5 0 c m l l c y A v P j w v S X R l b T 4 8 S X R l b T 4 8 S X R l b U x v Y 2 F 0 a W 9 u P j x J d G V t V H l w Z T 5 G b 3 J t d W x h P C 9 J d G V t V H l w Z T 4 8 S X R l b V B h d G g + U 2 V j d G l v b j E v Q m l l b G V t Y W 5 0 c m V m Z m V u L 0 F h b m d l c G F z d C U y M G l 0 Z W 0 l M j B 0 b 2 V n Z X Z v Z W d k J T I w O D w v S X R l b V B h d G g + P C 9 J d G V t T G 9 j Y X R p b 2 4 + P F N 0 Y W J s Z U V u d H J p Z X M g L z 4 8 L 0 l 0 Z W 0 + P E l 0 Z W 0 + P E l 0 Z W 1 M b 2 N h d G l v b j 4 8 S X R l b V R 5 c G U + R m 9 y b X V s Y T w v S X R l b V R 5 c G U + P E l 0 Z W 1 Q Y X R o P l N l Y 3 R p b 2 4 x L 0 J p Z W x l b W F u d H J l Z m Z l b i 9 B Y W 5 n Z X B h c 3 Q l M j B p d G V t J T I w d G 9 l Z 2 V 2 b 2 V n Z C U y M D k 8 L 0 l 0 Z W 1 Q Y X R o P j w v S X R l b U x v Y 2 F 0 a W 9 u P j x T d G F i b G V F b n R y a W V z I C 8 + P C 9 J d G V t P j x J d G V t P j x J d G V t T G 9 j Y X R p b 2 4 + P E l 0 Z W 1 U e X B l P k Z v c m 1 1 b G E 8 L 0 l 0 Z W 1 U e X B l P j x J d G V t U G F 0 a D 5 T Z W N 0 a W 9 u M S 9 C a W V s Z W 1 h b n R y Z W Z m Z W 4 v Q W F u Z 2 V w Y X N 0 J T I w a X R l b S U y M H R v Z W d l d m 9 l Z 2 Q l M j A x M D w v S X R l b V B h d G g + P C 9 J d G V t T G 9 j Y X R p b 2 4 + P F N 0 Y W J s Z U V u d H J p Z X M g L z 4 8 L 0 l 0 Z W 0 + P E l 0 Z W 0 + P E l 0 Z W 1 M b 2 N h d G l v b j 4 8 S X R l b V R 5 c G U + R m 9 y b X V s Y T w v S X R l b V R 5 c G U + P E l 0 Z W 1 Q Y X R o P l N l Y 3 R p b 2 4 x L 0 J p Z W x l b W F u d H J l Z m Z l b i 9 B Y W 5 n Z X B h c 3 Q l M j B p d G V t J T I w d G 9 l Z 2 V 2 b 2 V n Z C U y M D E x P C 9 J d G V t U G F 0 a D 4 8 L 0 l 0 Z W 1 M b 2 N h d G l v b j 4 8 U 3 R h Y m x l R W 5 0 c m l l c y A v P j w v S X R l b T 4 8 S X R l b T 4 8 S X R l b U x v Y 2 F 0 a W 9 u P j x J d G V t V H l w Z T 5 G b 3 J t d W x h P C 9 J d G V t V H l w Z T 4 8 S X R l b V B h d G g + U 2 V j d G l v b j E v Q m l l b G V t Y W 5 0 c m V m Z m V u L 0 F h b m d l c G F z d C U y M G l 0 Z W 0 l M j B 0 b 2 V n Z X Z v Z W d k J T I w M T I 8 L 0 l 0 Z W 1 Q Y X R o P j w v S X R l b U x v Y 2 F 0 a W 9 u P j x T d G F i b G V F b n R y a W V z I C 8 + P C 9 J d G V t P j x J d G V t P j x J d G V t T G 9 j Y X R p b 2 4 + P E l 0 Z W 1 U e X B l P k Z v c m 1 1 b G E 8 L 0 l 0 Z W 1 U e X B l P j x J d G V t U G F 0 a D 5 T Z W N 0 a W 9 u M S 9 C a W V s Z W 1 h b n R y Z W Z m Z W 4 v Q W F u Z 2 V w Y X N 0 J T I w a X R l b S U y M H R v Z W d l d m 9 l Z 2 Q l M j A x M z w v S X R l b V B h d G g + P C 9 J d G V t T G 9 j Y X R p b 2 4 + P F N 0 Y W J s Z U V u d H J p Z X M g L z 4 8 L 0 l 0 Z W 0 + P E l 0 Z W 0 + P E l 0 Z W 1 M b 2 N h d G l v b j 4 8 S X R l b V R 5 c G U + R m 9 y b X V s Y T w v S X R l b V R 5 c G U + P E l 0 Z W 1 Q Y X R o P l N l Y 3 R p b 2 4 x L 0 J p Z W x l b W F u d H J l Z m Z l b i 9 B Y W 5 n Z X B h c 3 Q l M j B p d G V t J T I w d G 9 l Z 2 V 2 b 2 V n Z C U y M D E 0 P C 9 J d G V t U G F 0 a D 4 8 L 0 l 0 Z W 1 M b 2 N h d G l v b j 4 8 U 3 R h Y m x l R W 5 0 c m l l c y A v P j w v S X R l b T 4 8 S X R l b T 4 8 S X R l b U x v Y 2 F 0 a W 9 u P j x J d G V t V H l w Z T 5 G b 3 J t d W x h P C 9 J d G V t V H l w Z T 4 8 S X R l b V B h d G g + U 2 V j d G l v b j E v Q m l l b G V t Y W 5 0 c m V m Z m V u L 0 F h b m d l c G F z d C U y M G l 0 Z W 0 l M j B 0 b 2 V n Z X Z v Z W d k J T I w M T U 8 L 0 l 0 Z W 1 Q Y X R o P j w v S X R l b U x v Y 2 F 0 a W 9 u P j x T d G F i b G V F b n R y a W V z I C 8 + P C 9 J d G V t P j x J d G V t P j x J d G V t T G 9 j Y X R p b 2 4 + P E l 0 Z W 1 U e X B l P k Z v c m 1 1 b G E 8 L 0 l 0 Z W 1 U e X B l P j x J d G V t U G F 0 a D 5 T Z W N 0 a W 9 u M S 9 C a W V s Z W 1 h b n R y Z W Z m Z W 4 v Q W F u Z 2 V w Y X N 0 J T I w a X R l b S U y M H R v Z W d l d m 9 l Z 2 Q l M j A x N j w v S X R l b V B h d G g + P C 9 J d G V t T G 9 j Y X R p b 2 4 + P F N 0 Y W J s Z U V u d H J p Z X M g L z 4 8 L 0 l 0 Z W 0 + P E l 0 Z W 0 + P E l 0 Z W 1 M b 2 N h d G l v b j 4 8 S X R l b V R 5 c G U + R m 9 y b X V s Y T w v S X R l b V R 5 c G U + P E l 0 Z W 1 Q Y X R o P l N l Y 3 R p b 2 4 x L 0 J p Z W x l b W F u d H J l Z m Z l b i 9 B Y W 5 n Z X B h c 3 Q l M j B p d G V t J T I w d G 9 l Z 2 V 2 b 2 V n Z C U y M D E 3 P C 9 J d G V t U G F 0 a D 4 8 L 0 l 0 Z W 1 M b 2 N h d G l v b j 4 8 U 3 R h Y m x l R W 5 0 c m l l c y A v P j w v S X R l b T 4 8 S X R l b T 4 8 S X R l b U x v Y 2 F 0 a W 9 u P j x J d G V t V H l w Z T 5 G b 3 J t d W x h P C 9 J d G V t V H l w Z T 4 8 S X R l b V B h d G g + U 2 V j d G l v b j E v Q m l l b G V t Y W 5 0 c m V m Z m V u L 0 F h b m d l c G F z d C U y M G l 0 Z W 0 l M j B 0 b 2 V n Z X Z v Z W d k J T I w M T g 8 L 0 l 0 Z W 1 Q Y X R o P j w v S X R l b U x v Y 2 F 0 a W 9 u P j x T d G F i b G V F b n R y a W V z I C 8 + P C 9 J d G V t P j x J d G V t P j x J d G V t T G 9 j Y X R p b 2 4 + P E l 0 Z W 1 U e X B l P k Z v c m 1 1 b G E 8 L 0 l 0 Z W 1 U e X B l P j x J d G V t U G F 0 a D 5 T Z W N 0 a W 9 u M S 9 C a W V s Z W 1 h b n R y Z W Z m Z W 4 v Q W F u Z 2 V w Y X N 0 J T I w a X R l b S U y M H R v Z W d l d m 9 l Z 2 Q l M j A x O T w v S X R l b V B h d G g + P C 9 J d G V t T G 9 j Y X R p b 2 4 + P F N 0 Y W J s Z U V u d H J p Z X M g L z 4 8 L 0 l 0 Z W 0 + P E l 0 Z W 0 + P E l 0 Z W 1 M b 2 N h d G l v b j 4 8 S X R l b V R 5 c G U + R m 9 y b X V s Y T w v S X R l b V R 5 c G U + P E l 0 Z W 1 Q Y X R o P l N l Y 3 R p b 2 4 x L 0 J p Z W x l b W F u d H J l Z m Z l b i 9 B Y W 5 n Z X B h c 3 Q l M j B p d G V t J T I w d G 9 l Z 2 V 2 b 2 V n Z C U y M D I w P C 9 J d G V t U G F 0 a D 4 8 L 0 l 0 Z W 1 M b 2 N h d G l v b j 4 8 U 3 R h Y m x l R W 5 0 c m l l c y A v P j w v S X R l b T 4 8 S X R l b T 4 8 S X R l b U x v Y 2 F 0 a W 9 u P j x J d G V t V H l w Z T 5 G b 3 J t d W x h P C 9 J d G V t V H l w Z T 4 8 S X R l b V B h d G g + U 2 V j d G l v b j E v Q m l l b G V t Y W 5 0 c m V m Z m V u L 0 F h b m d l c G F z d C U y M G l 0 Z W 0 l M j B 0 b 2 V n Z X Z v Z W d k J T I w M j E 8 L 0 l 0 Z W 1 Q Y X R o P j w v S X R l b U x v Y 2 F 0 a W 9 u P j x T d G F i b G V F b n R y a W V z I C 8 + P C 9 J d G V t P j x J d G V t P j x J d G V t T G 9 j Y X R p b 2 4 + P E l 0 Z W 1 U e X B l P k Z v c m 1 1 b G E 8 L 0 l 0 Z W 1 U e X B l P j x J d G V t U G F 0 a D 5 T Z W N 0 a W 9 u M S 9 C a W V s Z W 1 h b n R y Z W Z m Z W 4 v Q W F u Z 2 V w Y X N 0 J T I w a X R l b S U y M H R v Z W d l d m 9 l Z 2 Q l M j A y M j w v S X R l b V B h d G g + P C 9 J d G V t T G 9 j Y X R p b 2 4 + P F N 0 Y W J s Z U V u d H J p Z X M g L z 4 8 L 0 l 0 Z W 0 + P E l 0 Z W 0 + P E l 0 Z W 1 M b 2 N h d G l v b j 4 8 S X R l b V R 5 c G U + R m 9 y b X V s Y T w v S X R l b V R 5 c G U + P E l 0 Z W 1 Q Y X R o P l N l Y 3 R p b 2 4 x L 0 J p Z W x l b W F u d H J l Z m Z l b i 9 B Y W 5 n Z X B h c 3 Q l M j B p d G V t J T I w d G 9 l Z 2 V 2 b 2 V n Z C U y M D I z P C 9 J d G V t U G F 0 a D 4 8 L 0 l 0 Z W 1 M b 2 N h d G l v b j 4 8 U 3 R h Y m x l R W 5 0 c m l l c y A v P j w v S X R l b T 4 8 S X R l b T 4 8 S X R l b U x v Y 2 F 0 a W 9 u P j x J d G V t V H l w Z T 5 G b 3 J t d W x h P C 9 J d G V t V H l w Z T 4 8 S X R l b V B h d G g + U 2 V j d G l v b j E v Q m l l b G V t Y W 5 0 c m V m Z m V u L 1 Z v b 3 J 3 Y W F y Z G V s a W p r Z S U y M G t v b G 9 t J T I w a W 5 n Z X Z v Z W d k P C 9 J d G V t U G F 0 a D 4 8 L 0 l 0 Z W 1 M b 2 N h d G l v b j 4 8 U 3 R h Y m x l R W 5 0 c m l l c y A v P j w v S X R l b T 4 8 S X R l b T 4 8 S X R l b U x v Y 2 F 0 a W 9 u P j x J d G V t V H l w Z T 5 G b 3 J t d W x h P C 9 J d G V t V H l w Z T 4 8 S X R l b V B h d G g + U 2 V j d G l v b j E v Q m l l b G V t Y W 5 0 c m V m Z m V u L 1 Z v b 3 J 3 Y W F y Z G V s a W p r Z S U y M G t v b G 9 t J T I w a W 5 n Z X Z v Z W d k M T w v S X R l b V B h d G g + P C 9 J d G V t T G 9 j Y X R p b 2 4 + P F N 0 Y W J s Z U V u d H J p Z X M g L z 4 8 L 0 l 0 Z W 0 + P E l 0 Z W 0 + P E l 0 Z W 1 M b 2 N h d G l v b j 4 8 S X R l b V R 5 c G U + R m 9 y b X V s Y T w v S X R l b V R 5 c G U + P E l 0 Z W 1 Q Y X R o P l N l Y 3 R p b 2 4 x L 0 J p Z W x l b W F u d H J l Z m Z l b i 9 W b 2 9 y d 2 F h c m R l b G l q a 2 U l M j B r b 2 x v b S U y M G l u Z 2 V 2 b 2 V n Z D I 8 L 0 l 0 Z W 1 Q Y X R o P j w v S X R l b U x v Y 2 F 0 a W 9 u P j x T d G F i b G V F b n R y a W V z I C 8 + P C 9 J d G V t P j x J d G V t P j x J d G V t T G 9 j Y X R p b 2 4 + P E l 0 Z W 1 U e X B l P k Z v c m 1 1 b G E 8 L 0 l 0 Z W 1 U e X B l P j x J d G V t U G F 0 a D 5 T Z W N 0 a W 9 u M S 9 C a W V s Z W 1 h b n R y Z W Z m Z W 4 v V m 9 v c n d h Y X J k Z W x p a m t l J T I w a 2 9 s b 2 0 l M j B p b m d l d m 9 l Z 2 Q z P C 9 J d G V t U G F 0 a D 4 8 L 0 l 0 Z W 1 M b 2 N h d G l v b j 4 8 U 3 R h Y m x l R W 5 0 c m l l c y A v P j w v S X R l b T 4 8 S X R l b T 4 8 S X R l b U x v Y 2 F 0 a W 9 u P j x J d G V t V H l w Z T 5 G b 3 J t d W x h P C 9 J d G V t V H l w Z T 4 8 S X R l b V B h d G g + U 2 V j d G l v b j E v Q m l l b G V t Y W 5 0 c m V m Z m V u L 1 Z v b 3 J 3 Y W F y Z G V s a W p r Z S U y M G t v b G 9 t J T I w a W 5 n Z X Z v Z W d k N D w v S X R l b V B h d G g + P C 9 J d G V t T G 9 j Y X R p b 2 4 + P F N 0 Y W J s Z U V u d H J p Z X M g L z 4 8 L 0 l 0 Z W 0 + P E l 0 Z W 0 + P E l 0 Z W 1 M b 2 N h d G l v b j 4 8 S X R l b V R 5 c G U + R m 9 y b X V s Y T w v S X R l b V R 5 c G U + P E l 0 Z W 1 Q Y X R o P l N l Y 3 R p b 2 4 x L 0 J p Z W x l b W F u d H J l Z m Z l b i 9 W b 2 9 y d 2 F h c m R l b G l q a 2 U l M j B r b 2 x v b S U y M G l u Z 2 V 2 b 2 V n Z D U 8 L 0 l 0 Z W 1 Q Y X R o P j w v S X R l b U x v Y 2 F 0 a W 9 u P j x T d G F i b G V F b n R y a W V z I C 8 + P C 9 J d G V t P j x J d G V t P j x J d G V t T G 9 j Y X R p b 2 4 + P E l 0 Z W 1 U e X B l P k Z v c m 1 1 b G E 8 L 0 l 0 Z W 1 U e X B l P j x J d G V t U G F 0 a D 5 T Z W N 0 a W 9 u M S 9 C a W V s Z W 1 h b n R y Z W Z m Z W 4 v V m 9 v c n d h Y X J k Z W x p a m t l J T I w a 2 9 s b 2 0 l M j B p b m d l d m 9 l Z 2 Q 2 P C 9 J d G V t U G F 0 a D 4 8 L 0 l 0 Z W 1 M b 2 N h d G l v b j 4 8 U 3 R h Y m x l R W 5 0 c m l l c y A v P j w v S X R l b T 4 8 S X R l b T 4 8 S X R l b U x v Y 2 F 0 a W 9 u P j x J d G V t V H l w Z T 5 G b 3 J t d W x h P C 9 J d G V t V H l w Z T 4 8 S X R l b V B h d G g + U 2 V j d G l v b j E v Q m l l b G V t Y W 5 0 c m V m Z m V u L 1 Z v b 3 J 3 Y W F y Z G V s a W p r Z S U y M G t v b G 9 t J T I w a W 5 n Z X Z v Z W d k N z w v S X R l b V B h d G g + P C 9 J d G V t T G 9 j Y X R p b 2 4 + P F N 0 Y W J s Z U V u d H J p Z X M g L z 4 8 L 0 l 0 Z W 0 + P E l 0 Z W 0 + P E l 0 Z W 1 M b 2 N h d G l v b j 4 8 S X R l b V R 5 c G U + R m 9 y b X V s Y T w v S X R l b V R 5 c G U + P E l 0 Z W 1 Q Y X R o P l N l Y 3 R p b 2 4 x L 0 J p Z W x l b W F u d H J l Z m Z l b i 9 W b 2 9 y d 2 F h c m R l b G l q a 2 U l M j B r b 2 x v b S U y M G l u Z 2 V 2 b 2 V n Z D g 8 L 0 l 0 Z W 1 Q Y X R o P j w v S X R l b U x v Y 2 F 0 a W 9 u P j x T d G F i b G V F b n R y a W V z I C 8 + P C 9 J d G V t P j x J d G V t P j x J d G V t T G 9 j Y X R p b 2 4 + P E l 0 Z W 1 U e X B l P k Z v c m 1 1 b G E 8 L 0 l 0 Z W 1 U e X B l P j x J d G V t U G F 0 a D 5 T Z W N 0 a W 9 u M S 9 C a W V s Z W 1 h b n R y Z W Z m Z W 4 v V m 9 v c n d h Y X J k Z W x p a m t l J T I w a 2 9 s b 2 0 l M j B p b m d l d m 9 l Z 2 Q 5 P C 9 J d G V t U G F 0 a D 4 8 L 0 l 0 Z W 1 M b 2 N h d G l v b j 4 8 U 3 R h Y m x l R W 5 0 c m l l c y A v P j w v S X R l b T 4 8 S X R l b T 4 8 S X R l b U x v Y 2 F 0 a W 9 u P j x J d G V t V H l w Z T 5 G b 3 J t d W x h P C 9 J d G V t V H l w Z T 4 8 S X R l b V B h d G g + U 2 V j d G l v b j E v Q m l l b G V t Y W 5 0 c m V m Z m V u L 1 Z v b 3 J 3 Y W F y Z G V s a W p r Z S U y M G t v b G 9 t J T I w a W 5 n Z X Z v Z W d k M T A 8 L 0 l 0 Z W 1 Q Y X R o P j w v S X R l b U x v Y 2 F 0 a W 9 u P j x T d G F i b G V F b n R y a W V z I C 8 + P C 9 J d G V t P j x J d G V t P j x J d G V t T G 9 j Y X R p b 2 4 + P E l 0 Z W 1 U e X B l P k Z v c m 1 1 b G E 8 L 0 l 0 Z W 1 U e X B l P j x J d G V t U G F 0 a D 5 T Z W N 0 a W 9 u M S 9 C a W V s Z W 1 h b n R y Z W Z m Z W 4 v V m 9 v c n d h Y X J k Z W x p a m t l J T I w a 2 9 s b 2 0 l M j B p b m d l d m 9 l Z 2 Q x M T w v S X R l b V B h d G g + P C 9 J d G V t T G 9 j Y X R p b 2 4 + P F N 0 Y W J s Z U V u d H J p Z X M g L z 4 8 L 0 l 0 Z W 0 + P E l 0 Z W 0 + P E l 0 Z W 1 M b 2 N h d G l v b j 4 8 S X R l b V R 5 c G U + R m 9 y b X V s Y T w v S X R l b V R 5 c G U + P E l 0 Z W 1 Q Y X R o P l N l Y 3 R p b 2 4 x L 0 J p Z W x l b W F u d H J l Z m Z l b i 9 W b 2 9 y d 2 F h c m R l b G l q a 2 U l M j B r b 2 x v b S U y M G l u Z 2 V 2 b 2 V n Z D E y P C 9 J d G V t U G F 0 a D 4 8 L 0 l 0 Z W 1 M b 2 N h d G l v b j 4 8 U 3 R h Y m x l R W 5 0 c m l l c y A v P j w v S X R l b T 4 8 S X R l b T 4 8 S X R l b U x v Y 2 F 0 a W 9 u P j x J d G V t V H l w Z T 5 G b 3 J t d W x h P C 9 J d G V t V H l w Z T 4 8 S X R l b V B h d G g + U 2 V j d G l v b j E v Q m l l b G V t Y W 5 0 c m V m Z m V u L 1 Z v b 3 J 3 Y W F y Z G V s a W p r Z S U y M G t v b G 9 t J T I w a W 5 n Z X Z v Z W d k M T M 8 L 0 l 0 Z W 1 Q Y X R o P j w v S X R l b U x v Y 2 F 0 a W 9 u P j x T d G F i b G V F b n R y a W V z I C 8 + P C 9 J d G V t P j x J d G V t P j x J d G V t T G 9 j Y X R p b 2 4 + P E l 0 Z W 1 U e X B l P k Z v c m 1 1 b G E 8 L 0 l 0 Z W 1 U e X B l P j x J d G V t U G F 0 a D 5 T Z W N 0 a W 9 u M S 9 C a W V s Z W 1 h b n R y Z W Z m Z W 4 v V m 9 v c n d h Y X J k Z W x p a m t l J T I w a 2 9 s b 2 0 l M j B p b m d l d m 9 l Z 2 Q x N D w v S X R l b V B h d G g + P C 9 J d G V t T G 9 j Y X R p b 2 4 + P F N 0 Y W J s Z U V u d H J p Z X M g L z 4 8 L 0 l 0 Z W 0 + P E l 0 Z W 0 + P E l 0 Z W 1 M b 2 N h d G l v b j 4 8 S X R l b V R 5 c G U + R m 9 y b X V s Y T w v S X R l b V R 5 c G U + P E l 0 Z W 1 Q Y X R o P l N l Y 3 R p b 2 4 x L 0 J p Z W x l b W F u d H J l Z m Z l b i 9 W b 2 9 y d 2 F h c m R l b G l q a 2 U l M j B r b 2 x v b S U y M G l u Z 2 V 2 b 2 V n Z D E 1 P C 9 J d G V t U G F 0 a D 4 8 L 0 l 0 Z W 1 M b 2 N h d G l v b j 4 8 U 3 R h Y m x l R W 5 0 c m l l c y A v P j w v S X R l b T 4 8 S X R l b T 4 8 S X R l b U x v Y 2 F 0 a W 9 u P j x J d G V t V H l w Z T 5 G b 3 J t d W x h P C 9 J d G V t V H l w Z T 4 8 S X R l b V B h d G g + U 2 V j d G l v b j E v Q m l l b G V t Y W 5 0 c m V m Z m V u L 1 Z v b 3 J 3 Y W F y Z G V s a W p r Z S U y M G t v b G 9 t J T I w a W 5 n Z X Z v Z W d k M T Y 8 L 0 l 0 Z W 1 Q Y X R o P j w v S X R l b U x v Y 2 F 0 a W 9 u P j x T d G F i b G V F b n R y a W V z I C 8 + P C 9 J d G V t P j x J d G V t P j x J d G V t T G 9 j Y X R p b 2 4 + P E l 0 Z W 1 U e X B l P k Z v c m 1 1 b G E 8 L 0 l 0 Z W 1 U e X B l P j x J d G V t U G F 0 a D 5 T Z W N 0 a W 9 u M S 9 C a W V s Z W 1 h b n R y Z W Z m Z W 4 v V m 9 v c n d h Y X J k Z W x p a m t l J T I w a 2 9 s b 2 0 l M j B p b m d l d m 9 l Z 2 Q x N z w v S X R l b V B h d G g + P C 9 J d G V t T G 9 j Y X R p b 2 4 + P F N 0 Y W J s Z U V u d H J p Z X M g L z 4 8 L 0 l 0 Z W 0 + P E l 0 Z W 0 + P E l 0 Z W 1 M b 2 N h d G l v b j 4 8 S X R l b V R 5 c G U + R m 9 y b X V s Y T w v S X R l b V R 5 c G U + P E l 0 Z W 1 Q Y X R o P l N l Y 3 R p b 2 4 x L 0 J p Z W x l b W F u d H J l Z m Z l b i 9 W b 2 9 y d 2 F h c m R l b G l q a 2 U l M j B r b 2 x v b S U y M G l u Z 2 V 2 b 2 V n Z D E 4 P C 9 J d G V t U G F 0 a D 4 8 L 0 l 0 Z W 1 M b 2 N h d G l v b j 4 8 U 3 R h Y m x l R W 5 0 c m l l c y A v P j w v S X R l b T 4 8 S X R l b T 4 8 S X R l b U x v Y 2 F 0 a W 9 u P j x J d G V t V H l w Z T 5 G b 3 J t d W x h P C 9 J d G V t V H l w Z T 4 8 S X R l b V B h d G g + U 2 V j d G l v b j E v Q m l l b G V t Y W 5 0 c m V m Z m V u L 1 Z v b 3 J 3 Y W F y Z G V s a W p r Z S U y M G t v b G 9 t J T I w a W 5 n Z X Z v Z W d k M T k 8 L 0 l 0 Z W 1 Q Y X R o P j w v S X R l b U x v Y 2 F 0 a W 9 u P j x T d G F i b G V F b n R y a W V z I C 8 + P C 9 J d G V t P j x J d G V t P j x J d G V t T G 9 j Y X R p b 2 4 + P E l 0 Z W 1 U e X B l P k Z v c m 1 1 b G E 8 L 0 l 0 Z W 1 U e X B l P j x J d G V t U G F 0 a D 5 T Z W N 0 a W 9 u M S 9 C a W V s Z W 1 h b n R y Z W Z m Z W 4 v V m 9 v c n d h Y X J k Z W x p a m t l J T I w a 2 9 s b 2 0 l M j B p b m d l d m 9 l Z 2 Q y M D w v S X R l b V B h d G g + P C 9 J d G V t T G 9 j Y X R p b 2 4 + P F N 0 Y W J s Z U V u d H J p Z X M g L z 4 8 L 0 l 0 Z W 0 + P E l 0 Z W 0 + P E l 0 Z W 1 M b 2 N h d G l v b j 4 8 S X R l b V R 5 c G U + R m 9 y b X V s Y T w v S X R l b V R 5 c G U + P E l 0 Z W 1 Q Y X R o P l N l Y 3 R p b 2 4 x L 0 J p Z W x l b W F u d H J l Z m Z l b i 9 W b 2 9 y d 2 F h c m R l b G l q a 2 U l M j B r b 2 x v b S U y M G l u Z 2 V 2 b 2 V n Z D I x P C 9 J d G V t U G F 0 a D 4 8 L 0 l 0 Z W 1 M b 2 N h d G l v b j 4 8 U 3 R h Y m x l R W 5 0 c m l l c y A v P j w v S X R l b T 4 8 S X R l b T 4 8 S X R l b U x v Y 2 F 0 a W 9 u P j x J d G V t V H l w Z T 5 G b 3 J t d W x h P C 9 J d G V t V H l w Z T 4 8 S X R l b V B h d G g + U 2 V j d G l v b j E v Q m l l b G V t Y W 5 0 c m V m Z m V u L 1 Z v b 3 J 3 Y W F y Z G V s a W p r Z S U y M G t v b G 9 t J T I w a W 5 n Z X Z v Z W d k M j I 8 L 0 l 0 Z W 1 Q Y X R o P j w v S X R l b U x v Y 2 F 0 a W 9 u P j x T d G F i b G V F b n R y a W V z I C 8 + P C 9 J d G V t P j x J d G V t P j x J d G V t T G 9 j Y X R p b 2 4 + P E l 0 Z W 1 U e X B l P k Z v c m 1 1 b G E 8 L 0 l 0 Z W 1 U e X B l P j x J d G V t U G F 0 a D 5 T Z W N 0 a W 9 u M S 9 C a W V s Z W 1 h b n R y Z W Z m Z W 4 v V m 9 v c n d h Y X J k Z W x p a m t l J T I w a 2 9 s b 2 0 l M j B p b m d l d m 9 l Z 2 Q y M z w v S X R l b V B h d G g + P C 9 J d G V t T G 9 j Y X R p b 2 4 + P F N 0 Y W J s Z U V u d H J p Z X M g L z 4 8 L 0 l 0 Z W 0 + P E l 0 Z W 0 + P E l 0 Z W 1 M b 2 N h d G l v b j 4 8 S X R l b V R 5 c G U + R m 9 y b X V s Y T w v S X R l b V R 5 c G U + P E l 0 Z W 1 Q Y X R o P l N l Y 3 R p b 2 4 x L 0 J p Z W x l b W F u d H J l Z m Z l b i 9 W b 2 9 y d 2 F h c m R l b G l q a 2 U l M j B r b 2 x v b S U y M G l u Z 2 V 2 b 2 V n Z D I 0 P C 9 J d G V t U G F 0 a D 4 8 L 0 l 0 Z W 1 M b 2 N h d G l v b j 4 8 U 3 R h Y m x l R W 5 0 c m l l c y A v P j w v S X R l b T 4 8 S X R l b T 4 8 S X R l b U x v Y 2 F 0 a W 9 u P j x J d G V t V H l w Z T 5 G b 3 J t d W x h P C 9 J d G V t V H l w Z T 4 8 S X R l b V B h d G g + U 2 V j d G l v b j E v Q m l l b G V t Y W 5 0 c m V m Z m V u L 1 Z v b 3 J 3 Y W F y Z G V s a W p r Z S U y M G t v b G 9 t J T I w a W 5 n Z X Z v Z W d k M j U 8 L 0 l 0 Z W 1 Q Y X R o P j w v S X R l b U x v Y 2 F 0 a W 9 u P j x T d G F i b G V F b n R y a W V z I C 8 + P C 9 J d G V t P j x J d G V t P j x J d G V t T G 9 j Y X R p b 2 4 + P E l 0 Z W 1 U e X B l P k Z v c m 1 1 b G E 8 L 0 l 0 Z W 1 U e X B l P j x J d G V t U G F 0 a D 5 T Z W N 0 a W 9 u M S 9 C a W V s Z W 1 h b n R y Z W Z m Z W 4 v V m 9 v c n d h Y X J k Z W x p a m t l J T I w a 2 9 s b 2 0 l M j B p b m d l d m 9 l Z 2 Q y N j w v S X R l b V B h d G g + P C 9 J d G V t T G 9 j Y X R p b 2 4 + P F N 0 Y W J s Z U V u d H J p Z X M g L z 4 8 L 0 l 0 Z W 0 + P E l 0 Z W 0 + P E l 0 Z W 1 M b 2 N h d G l v b j 4 8 S X R l b V R 5 c G U + R m 9 y b X V s Y T w v S X R l b V R 5 c G U + P E l 0 Z W 1 Q Y X R o P l N l Y 3 R p b 2 4 x L 0 J p Z W x l b W F u d H J l Z m Z l b i 9 W b 2 9 y d 2 F h c m R l b G l q a 2 U l M j B r b 2 x v b S U y M G l u Z 2 V 2 b 2 V n Z D I 3 P C 9 J d G V t U G F 0 a D 4 8 L 0 l 0 Z W 1 M b 2 N h d G l v b j 4 8 U 3 R h Y m x l R W 5 0 c m l l c y A v P j w v S X R l b T 4 8 S X R l b T 4 8 S X R l b U x v Y 2 F 0 a W 9 u P j x J d G V t V H l w Z T 5 G b 3 J t d W x h P C 9 J d G V t V H l w Z T 4 8 S X R l b V B h d G g + U 2 V j d G l v b j E v Q m l l b G V t Y W 5 0 c m V m Z m V u L 1 Z v b 3 J 3 Y W F y Z G V s a W p r Z S U y M G t v b G 9 t J T I w a W 5 n Z X Z v Z W d k M j g 8 L 0 l 0 Z W 1 Q Y X R o P j w v S X R l b U x v Y 2 F 0 a W 9 u P j x T d G F i b G V F b n R y a W V z I C 8 + P C 9 J d G V t P j x J d G V t P j x J d G V t T G 9 j Y X R p b 2 4 + P E l 0 Z W 1 U e X B l P k Z v c m 1 1 b G E 8 L 0 l 0 Z W 1 U e X B l P j x J d G V t U G F 0 a D 5 T Z W N 0 a W 9 u M S 9 C a W V s Z W 1 h b n R y Z W Z m Z W 4 v V m 9 v c n d h Y X J k Z W x p a m t l J T I w a 2 9 s b 2 0 l M j B p b m d l d m 9 l Z 2 Q y O T w v S X R l b V B h d G g + P C 9 J d G V t T G 9 j Y X R p b 2 4 + P F N 0 Y W J s Z U V u d H J p Z X M g L z 4 8 L 0 l 0 Z W 0 + P E l 0 Z W 0 + P E l 0 Z W 1 M b 2 N h d G l v b j 4 8 S X R l b V R 5 c G U + R m 9 y b X V s Y T w v S X R l b V R 5 c G U + P E l 0 Z W 1 Q Y X R o P l N l Y 3 R p b 2 4 x L 0 J p Z W x l b W F u d H J l Z m Z l b i 9 B Y W 5 n Z X B h c 3 Q l M j B p d G V t J T I w d G 9 l Z 2 V 2 b 2 V n Z C U y M D I 0 P C 9 J d G V t U G F 0 a D 4 8 L 0 l 0 Z W 1 M b 2 N h d G l v b j 4 8 U 3 R h Y m x l R W 5 0 c m l l c y A v P j w v S X R l b T 4 8 S X R l b T 4 8 S X R l b U x v Y 2 F 0 a W 9 u P j x J d G V t V H l w Z T 5 G b 3 J t d W x h P C 9 J d G V t V H l w Z T 4 8 S X R l b V B h d G g + U 2 V j d G l v b j E v Q m l l b G V t Y W 5 0 c m V m Z m V u L 0 F h b m d l c G F z d C U y M G l 0 Z W 0 l M j B 0 b 2 V n Z X Z v Z W d k J T I w M j U 8 L 0 l 0 Z W 1 Q Y X R o P j w v S X R l b U x v Y 2 F 0 a W 9 u P j x T d G F i b G V F b n R y a W V z I C 8 + P C 9 J d G V t P j x J d G V t P j x J d G V t T G 9 j Y X R p b 2 4 + P E l 0 Z W 1 U e X B l P k Z v c m 1 1 b G E 8 L 0 l 0 Z W 1 U e X B l P j x J d G V t U G F 0 a D 5 T Z W N 0 a W 9 u M S 9 C a W V s Z W 1 h b n R y Z W Z m Z W 4 v Q W F u Z 2 V w Y X N 0 J T I w a X R l b S U y M H R v Z W d l d m 9 l Z 2 Q l M j A y N j w v S X R l b V B h d G g + P C 9 J d G V t T G 9 j Y X R p b 2 4 + P F N 0 Y W J s Z U V u d H J p Z X M g L z 4 8 L 0 l 0 Z W 0 + P E l 0 Z W 0 + P E l 0 Z W 1 M b 2 N h d G l v b j 4 8 S X R l b V R 5 c G U + R m 9 y b X V s Y T w v S X R l b V R 5 c G U + P E l 0 Z W 1 Q Y X R o P l N l Y 3 R p b 2 4 x L 0 J p Z W x l b W F u d H J l Z m Z l b i 9 B Y W 5 n Z X B h c 3 Q l M j B p d G V t J T I w d G 9 l Z 2 V 2 b 2 V n Z C U y M D I 3 P C 9 J d G V t U G F 0 a D 4 8 L 0 l 0 Z W 1 M b 2 N h d G l v b j 4 8 U 3 R h Y m x l R W 5 0 c m l l c y A v P j w v S X R l b T 4 8 S X R l b T 4 8 S X R l b U x v Y 2 F 0 a W 9 u P j x J d G V t V H l w Z T 5 G b 3 J t d W x h P C 9 J d G V t V H l w Z T 4 8 S X R l b V B h d G g + U 2 V j d G l v b j E v Q m l l b G V t Y W 5 0 c m V m Z m V u L 0 t v b G 9 t b W V u J T I w d m V y d 2 l q Z G V y Z D w v S X R l b V B h d G g + P C 9 J d G V t T G 9 j Y X R p b 2 4 + P F N 0 Y W J s Z U V u d H J p Z X M g L z 4 8 L 0 l 0 Z W 0 + P E l 0 Z W 0 + P E l 0 Z W 1 M b 2 N h d G l v b j 4 8 S X R l b V R 5 c G U + R m 9 y b X V s Y T w v S X R l b V R 5 c G U + P E l 0 Z W 1 Q Y X R o P l N l Y 3 R p b 2 4 x L 0 J p Z W x l b W F u d H J l Z m Z l b i 9 W b 2 x n b 3 J k Z S U y M H Z h b i U y M G t v b G 9 t b W V u J T I w Z 2 V 3 a W p 6 a W d k P C 9 J d G V t U G F 0 a D 4 8 L 0 l 0 Z W 1 M b 2 N h d G l v b j 4 8 U 3 R h Y m x l R W 5 0 c m l l c y A v P j w v S X R l b T 4 8 S X R l b T 4 8 S X R l b U x v Y 2 F 0 a W 9 u P j x J d G V t V H l w Z T 5 G b 3 J t d W x h P C 9 J d G V t V H l w Z T 4 8 S X R l b V B h d G g + U 2 V j d G l v b j E v S 0 R N P C 9 J d G V t U G F 0 a D 4 8 L 0 l 0 Z W 1 M b 2 N h d G l v b j 4 8 U 3 R h Y m x l R W 5 0 c m l l c z 4 8 R W 5 0 c n k g V H l w Z T 0 i S X N Q c m l 2 Y X R l I i B W Y W x 1 Z T 0 i b D A i I C 8 + P E V u d H J 5 I F R 5 c G U 9 I k x v Y W R U b 1 J l c G 9 y d E R p c 2 F i b G V k I i B W Y W x 1 Z T 0 i b D A i I C 8 + P E V u d H J 5 I F R 5 c G U 9 I k Z p b G x F b m F i b G V k I i B W Y W x 1 Z T 0 i b D E i I C 8 + P E V u d H J 5 I F R 5 c G U 9 I k Z p b G x P Y m p l Y 3 R U e X B l I i B W Y W x 1 Z T 0 i c 1 R h Y m x l I i A v P j x F b n R y e S B U e X B l P S J G a W x s V G 9 E Y X R h T W 9 k Z W x F b m F i b G V k I i B W Y W x 1 Z T 0 i b D A i I C 8 + P E V u d H J 5 I F R 5 c G U 9 I l F 1 Z X J 5 S U Q i I F Z h b H V l P S J z O G Z m M W J l N z c t M D Y z N y 0 0 N T F i L W I z Y j g t N D R l Z D M 2 Y 2 F l M T A 4 I i A v P j x F b n R y e S B U e X B l P S J G a W x s V G F y Z 2 V 0 I i B W Y W x 1 Z T 0 i c 0 t E T S I g L z 4 8 R W 5 0 c n k g V H l w Z T 0 i R m l s b G V k Q 2 9 t c G x l d G V S Z X N 1 b H R U b 1 d v c m t z a G V l d C I g V m F s d W U 9 I m w x I i A v P j x F b n R y e S B U e X B l P S J G a W x s R X J y b 3 J D b 3 V u d C I g V m F s d W U 9 I m w w I i A v P j x F b n R y e S B U e X B l P S J O Y W 1 l V X B k Y X R l Z E F m d G V y R m l s b C I g V m F s d W U 9 I m w w I i A v P j x F b n R y e S B U e X B l P S J G a W x s V G F y Z 2 V 0 T m F t Z U N 1 c 3 R v b W l 6 Z W Q i I F Z h b H V l P S J s M S I g L z 4 8 R W 5 0 c n k g V H l w Z T 0 i R m l s b E x h c 3 R V c G R h d G V k I i B W Y W x 1 Z T 0 i Z D I w M j U t M T I t M D d U M T E 6 M D I 6 M T M u N j g y N z E 5 M F o i I C 8 + P E V u d H J 5 I F R 5 c G U 9 I k Z p b G x F c n J v c k N v Z G U i I F Z h b H V l P S J z V W 5 r b m 9 3 b i I g L z 4 8 R W 5 0 c n k g V H l w Z T 0 i R m l s b E N v b H V t b l R 5 c G V z I i B W Y W x 1 Z T 0 i c 0 J n W U d C Z 1 l H Q m d Z R E F 3 T U R B d 0 1 E Q X d N R E F 3 T U d B d 0 1 E Q X d N R E F 3 W U R B d 0 1 E Q X d N R E J n W U d C Z 1 l H Q m d Z R 0 J n W U d B d 1 l H Q m d Z P S I g L z 4 8 R W 5 0 c n k g V H l w Z T 0 i U m V z d W x 0 V H l w Z S I g V m F s d W U 9 I n N U Y W J s Z S I g L z 4 8 R W 5 0 c n k g V H l w Z T 0 i R m l s b E N v d W 5 0 I i B W Y W x 1 Z T 0 i b D A i I C 8 + P E V u d H J 5 I F R 5 c G U 9 I k Z p b G x D b 2 x 1 b W 5 O Y W 1 l c y I g V m F s d W U 9 I n N b J n F 1 b 3 Q 7 S 3 J p b m d k Y W c m c X V v d D s s J n F 1 b 3 Q 7 V m V y L m 5 y L i Z x d W 9 0 O y w m c X V v d D t O Y W F t I H Z l c m V u a W d p b m c m c X V v d D s s J n F 1 b 3 Q 7 R G V s Z W d h d G l l J n F 1 b 3 Q 7 L C Z x d W 9 0 O 0 1 1 e m l l a 2 t v c n B z I H R p a m R l b n M g b W F y c y B l b i B k Z W Z p b F x 1 M D B F O S Z x d W 9 0 O y w m c X V v d D t E Z W V s b m F t Z S B q Z X V n Z G t v b m l u Z 3 N j a G l l d G V u J n F 1 b 3 Q 7 L C Z x d W 9 0 O 0 1 h a i 4 g U 2 V u a W 9 y Z W 4 g a n V y Z X J l b i B i a W o g b W F y c y Z x d W 9 0 O y w m c X V v d D t N Y W o u I E p l d W d k I G p 1 c m V y Z W 4 g Y m l q I G 1 h c n M m c X V v d D s s J n F 1 b 3 Q 7 S 2 9 y c H M g c 2 V u a W 9 y Z W 4 m c X V v d D s s J n F 1 b 3 Q 7 S n V u a W 9 y Z W 4 g a 2 9 y c H M g M S Z x d W 9 0 O y w m c X V v d D t K d W 5 p b 3 J l b i B r b 3 J w c y A y J n F 1 b 3 Q 7 L C Z x d W 9 0 O 0 F z c G l y Y W 5 0 Z W 4 g a 2 9 y c H M g M S Z x d W 9 0 O y w m c X V v d D t B c 3 B p c m F u d G V u I G t v c n B z I D I m c X V v d D s s J n F 1 b 3 Q 7 Q W N y b 2 J h d G l z Y 2 g g c 2 V u a W 9 y Z W 4 m c X V v d D s s J n F 1 b 3 Q 7 Q W N y b 2 J h d G l z Y 2 g g a n V u a W 9 y Z W 4 m c X V v d D s s J n F 1 b 3 Q 7 Q W N y b 2 J h d G l z Y 2 g g Y X N w a X J h b n R l b i Z x d W 9 0 O y w m c X V v d D t P c G d l d m V u I H Z l b m R l b G l l c n M g a W 5 k L i Z x d W 9 0 O y w m c X V v d D t B Y 3 J v Y i 4 g c 2 V u a W 9 y Z W 4 g a W 5 k a X Y u J n F 1 b 3 Q 7 L C Z x d W 9 0 O 0 F j c m 9 i L i B q d W 5 p b 3 J l b i B p b m R p d i 4 m c X V v d D s s J n F 1 b 3 Q 7 Q W N y b 2 I u I G F z c G l y Y W 5 0 Z W 4 g a W 5 k a X Y u J n F 1 b 3 Q 7 L C Z x d W 9 0 O 0 R l Z W x u Y W 1 l I G h v b 2 Z k a 2 9 y c H M m c X V v d D s s J n F 1 b 3 Q 7 R 3 J v Z X B l b i w g d G V h b X M s I G V u c 2 V t Y m x l c y B l b i B k d W 9 c d T A w M j d z J n F 1 b 3 Q 7 L C Z x d W 9 0 O 0 F h b n R h b C B v c G d l Z 2 V 2 Z W 4 g b W F q b 3 J l d H R l c y Z x d W 9 0 O y w m c X V v d D t P c G d l d m V u I G J p Z W x l b W F u b m V u J n F 1 b 3 Q 7 L C Z x d W 9 0 O 1 N l b m l v c m V u J n F 1 b 3 Q 7 L C Z x d W 9 0 O 0 p v b m c g V m 9 s d 2 F z c 2 V u Z S Z x d W 9 0 O y w m c X V v d D t K d W 5 p b 3 J l b i Z x d W 9 0 O y w m c X V v d D t B c 3 B p c m F u d G V u J n F 1 b 3 Q 7 L C Z x d W 9 0 O 0 R l Z W x u Y W 1 l I G 1 h c m t l d G V u d H N 0 Z X J z J n F 1 b 3 Q 7 L C Z x d W 9 0 O 0 F h b n R h b C B s d W N o d G d l d 2 V l c n N j a H V 0 d G V y c y Z x d W 9 0 O y w m c X V v d D t B Y W 5 0 Y W w g b H V j a H R w a X N 0 b 2 9 s c 2 N o d X R 0 Z X J z J n F 1 b 3 Q 7 L C Z x d W 9 0 O 0 F h b n R h b C B o Y W 5 k Y m 9 v Z 3 N j a H V 0 d G V y c y Z x d W 9 0 O y w m c X V v d D t B Y W 5 0 Y W w g a 3 J 1 a X N i b 2 9 n c 2 N o d X R 0 Z X J z J n F 1 b 3 Q 7 L C Z x d W 9 0 O y h B Y W 5 0 Y W w g a m V 1 Z 2 R r b 3 J w c 2 V u J n F 1 b 3 Q 7 L C Z x d W 9 0 O 1 R v d G F h b C B h Y W 5 0 Y W w g Z G V l b G 5 l b W V y c y Z x d W 9 0 O y w m c X V v d D t X Y W F y d m F u I G F h b n R h b C B q Z X V n Z C A o d C 9 t I D E 1 I G p h Y X I p J n F 1 b 3 Q 7 L C Z x d W 9 0 O 0 t h b m 9 u I G V 0 Y y 4 m c X V v d D s s J n F 1 b 3 Q 7 U G F h c m R l b i B l b i 9 v Z i B r b 2 V 0 c 2 V u J n F 1 b 3 Q 7 L C Z x d W 9 0 O 1 R v Z W x p Y 2 h 0 a W 5 n L 2 9 w b W V y a 2 l u Z 2 V u J n F 1 b 3 Q 7 L C Z x d W 9 0 O 0 l u e m V u Z G l u Z y 1 J R C Z x d W 9 0 O y w m c X V v d D t J b n p l b m R k Y X R 1 b S Z x d W 9 0 O y w m c X V v d D t E Y X R l I F V w Z G F 0 Z W Q m c X V v d D s s J n F 1 b 3 Q 7 T m F h b S B 2 Y W 4 g a G V 0 I G h v b 2 Z k a 2 9 y c H M m c X V v d D s s J n F 1 b 3 Q 7 W m F s I G 9 w I H R y Z W R l b i B h b H M g K G h v b 2 Z k a 2 9 y c H M p J n F 1 b 3 Q 7 L C Z x d W 9 0 O 1 Z v c m 0 g d m F u I H R 3 Z W U g b X V 6 a W V r d 2 V y a 2 V u I C h o b 2 9 m Z G t v c n B z K S Z x d W 9 0 O y w m c X V v d D t a Y W w g d W l 0 a 2 9 t Z W 4 g a W 4 g Z G U 6 I C h o b 2 9 m Z G t v c n B z K S Z x d W 9 0 O y w m c X V v d D t N d X p p Z W t 3 Z X J r M S A o a G 9 v Z m R r b 3 J w c y k m c X V v d D s s J n F 1 b 3 Q 7 T X V 6 a W V r d 2 V y a z I g K G h v b 2 Z k a 2 9 y c H M p J n F 1 b 3 Q 7 L C Z x d W 9 0 O 0 t v c n B z I G J l c 3 R h Y X Q g d W l 0 I C 4 u L i B k Z W V s b m V t Z X J z I C h o b 2 9 m Z G t v c n B z K S Z x d W 9 0 O y w m c X V v d D t X b 3 J k d C B l c i B n Z W J y d W l r I G d l b W F h a 3 Q g d m F u I G 1 l Y 2 h h b m l z Y 2 h l I G 1 1 e m l l a z 8 m c X V v d D s s J n F 1 b 3 Q 7 T 2 5 k Z X J k Z W x l b i Z x d W 9 0 O y w m c X V v d D t T Z W N 0 a W V z J n F 1 b 3 Q 7 L C Z x d W 9 0 O 0 x l Z W Z 0 a W p k c 2 N h d G V n b 3 J p Z S Z x d W 9 0 O 1 0 i I C 8 + P E V u d H J 5 I F R 5 c G U 9 I k J 1 Z m Z l c k 5 l e H R S Z W Z y Z X N o I i B W Y W x 1 Z T 0 i b D E i I C 8 + P E V u d H J 5 I F R 5 c G U 9 I k Z p b G x T d G F 0 d X M i I F Z h b H V l P S J z Q 2 9 t c G x l d G U i I C 8 + P E V u d H J 5 I F R 5 c G U 9 I k F k Z G V k V G 9 E Y X R h T W 9 k Z W w i I F Z h b H V l P S J s M C I g L z 4 8 R W 5 0 c n k g V H l w Z T 0 i U m V s Y X R p b 2 5 z a G l w S W 5 m b 0 N v b n R h a W 5 l c i I g V m F s d W U 9 I n N 7 J n F 1 b 3 Q 7 Y 2 9 s d W 1 u Q 2 9 1 b n Q m c X V v d D s 6 N T M s J n F 1 b 3 Q 7 a 2 V 5 Q 2 9 s d W 1 u T m F t Z X M m c X V v d D s 6 W 1 0 s J n F 1 b 3 Q 7 c X V l c n l S Z W x h d G l v b n N o a X B z J n F 1 b 3 Q 7 O l t d L C Z x d W 9 0 O 2 N v b H V t b k l k Z W 5 0 a X R p Z X M m c X V v d D s 6 W y Z x d W 9 0 O 1 N l Y 3 R p b 2 4 x L 0 t E T S 9 B d X R v U m V t b 3 Z l Z E N v b H V t b n M x L n t L c m l u Z 2 R h Z y w w f S Z x d W 9 0 O y w m c X V v d D t T Z W N 0 a W 9 u M S 9 L R E 0 v Q X V 0 b 1 J l b W 9 2 Z W R D b 2 x 1 b W 5 z M S 5 7 V m V y L m 5 y L i w x f S Z x d W 9 0 O y w m c X V v d D t T Z W N 0 a W 9 u M S 9 L R E 0 v Q X V 0 b 1 J l b W 9 2 Z W R D b 2 x 1 b W 5 z M S 5 7 T m F h b S B 2 Z X J l b m l n a W 5 n L D J 9 J n F 1 b 3 Q 7 L C Z x d W 9 0 O 1 N l Y 3 R p b 2 4 x L 0 t E T S 9 B d X R v U m V t b 3 Z l Z E N v b H V t b n M x L n t E Z W x l Z 2 F 0 a W U s M 3 0 m c X V v d D s s J n F 1 b 3 Q 7 U 2 V j d G l v b j E v S 0 R N L 0 F 1 d G 9 S Z W 1 v d m V k Q 2 9 s d W 1 u c z E u e 0 1 1 e m l l a 2 t v c n B z I H R p a m R l b n M g b W F y c y B l b i B k Z W Z p b F x 1 M D B F O S w 0 f S Z x d W 9 0 O y w m c X V v d D t T Z W N 0 a W 9 u M S 9 L R E 0 v Q X V 0 b 1 J l b W 9 2 Z W R D b 2 x 1 b W 5 z M S 5 7 R G V l b G 5 h b W U g a m V 1 Z 2 R r b 2 5 p b m d z Y 2 h p Z X R l b i w 1 f S Z x d W 9 0 O y w m c X V v d D t T Z W N 0 a W 9 u M S 9 L R E 0 v Q X V 0 b 1 J l b W 9 2 Z W R D b 2 x 1 b W 5 z M S 5 7 T W F q L i B T Z W 5 p b 3 J l b i B q d X J l c m V u I G J p a i B t Y X J z L D Z 9 J n F 1 b 3 Q 7 L C Z x d W 9 0 O 1 N l Y 3 R p b 2 4 x L 0 t E T S 9 B d X R v U m V t b 3 Z l Z E N v b H V t b n M x L n t N Y W o u I E p l d W d k I G p 1 c m V y Z W 4 g Y m l q I G 1 h c n M s N 3 0 m c X V v d D s s J n F 1 b 3 Q 7 U 2 V j d G l v b j E v S 0 R N L 0 F 1 d G 9 S Z W 1 v d m V k Q 2 9 s d W 1 u c z E u e 0 t v c n B z I H N l b m l v c m V u L D h 9 J n F 1 b 3 Q 7 L C Z x d W 9 0 O 1 N l Y 3 R p b 2 4 x L 0 t E T S 9 B d X R v U m V t b 3 Z l Z E N v b H V t b n M x L n t K d W 5 p b 3 J l b i B r b 3 J w c y A x L D l 9 J n F 1 b 3 Q 7 L C Z x d W 9 0 O 1 N l Y 3 R p b 2 4 x L 0 t E T S 9 B d X R v U m V t b 3 Z l Z E N v b H V t b n M x L n t K d W 5 p b 3 J l b i B r b 3 J w c y A y L D E w f S Z x d W 9 0 O y w m c X V v d D t T Z W N 0 a W 9 u M S 9 L R E 0 v Q X V 0 b 1 J l b W 9 2 Z W R D b 2 x 1 b W 5 z M S 5 7 Q X N w a X J h b n R l b i B r b 3 J w c y A x L D E x f S Z x d W 9 0 O y w m c X V v d D t T Z W N 0 a W 9 u M S 9 L R E 0 v Q X V 0 b 1 J l b W 9 2 Z W R D b 2 x 1 b W 5 z M S 5 7 Q X N w a X J h b n R l b i B r b 3 J w c y A y L D E y f S Z x d W 9 0 O y w m c X V v d D t T Z W N 0 a W 9 u M S 9 L R E 0 v Q X V 0 b 1 J l b W 9 2 Z W R D b 2 x 1 b W 5 z M S 5 7 Q W N y b 2 J h d G l z Y 2 g g c 2 V u a W 9 y Z W 4 s M T N 9 J n F 1 b 3 Q 7 L C Z x d W 9 0 O 1 N l Y 3 R p b 2 4 x L 0 t E T S 9 B d X R v U m V t b 3 Z l Z E N v b H V t b n M x L n t B Y 3 J v Y m F 0 a X N j a C B q d W 5 p b 3 J l b i w x N H 0 m c X V v d D s s J n F 1 b 3 Q 7 U 2 V j d G l v b j E v S 0 R N L 0 F 1 d G 9 S Z W 1 v d m V k Q 2 9 s d W 1 u c z E u e 0 F j c m 9 i Y X R p c 2 N o I G F z c G l y Y W 5 0 Z W 4 s M T V 9 J n F 1 b 3 Q 7 L C Z x d W 9 0 O 1 N l Y 3 R p b 2 4 x L 0 t E T S 9 B d X R v U m V t b 3 Z l Z E N v b H V t b n M x L n t P c G d l d m V u I H Z l b m R l b G l l c n M g a W 5 k L i w x N n 0 m c X V v d D s s J n F 1 b 3 Q 7 U 2 V j d G l v b j E v S 0 R N L 0 F 1 d G 9 S Z W 1 v d m V k Q 2 9 s d W 1 u c z E u e 0 F j c m 9 i L i B z Z W 5 p b 3 J l b i B p b m R p d i 4 s M T d 9 J n F 1 b 3 Q 7 L C Z x d W 9 0 O 1 N l Y 3 R p b 2 4 x L 0 t E T S 9 B d X R v U m V t b 3 Z l Z E N v b H V t b n M x L n t B Y 3 J v Y i 4 g a n V u a W 9 y Z W 4 g a W 5 k a X Y u L D E 4 f S Z x d W 9 0 O y w m c X V v d D t T Z W N 0 a W 9 u M S 9 L R E 0 v Q X V 0 b 1 J l b W 9 2 Z W R D b 2 x 1 b W 5 z M S 5 7 Q W N y b 2 I u I G F z c G l y Y W 5 0 Z W 4 g a W 5 k a X Y u L D E 5 f S Z x d W 9 0 O y w m c X V v d D t T Z W N 0 a W 9 u M S 9 L R E 0 v Q X V 0 b 1 J l b W 9 2 Z W R D b 2 x 1 b W 5 z M S 5 7 R G V l b G 5 h b W U g a G 9 v Z m R r b 3 J w c y w y M H 0 m c X V v d D s s J n F 1 b 3 Q 7 U 2 V j d G l v b j E v S 0 R N L 0 F 1 d G 9 S Z W 1 v d m V k Q 2 9 s d W 1 u c z E u e 0 d y b 2 V w Z W 4 s I H R l Y W 1 z L C B l b n N l b W J s Z X M g Z W 4 g Z H V v X H U w M D I 3 c y w y M X 0 m c X V v d D s s J n F 1 b 3 Q 7 U 2 V j d G l v b j E v S 0 R N L 0 F 1 d G 9 S Z W 1 v d m V k Q 2 9 s d W 1 u c z E u e 0 F h b n R h b C B v c G d l Z 2 V 2 Z W 4 g b W F q b 3 J l d H R l c y w y M n 0 m c X V v d D s s J n F 1 b 3 Q 7 U 2 V j d G l v b j E v S 0 R N L 0 F 1 d G 9 S Z W 1 v d m V k Q 2 9 s d W 1 u c z E u e 0 9 w Z 2 V 2 Z W 4 g Y m l l b G V t Y W 5 u Z W 4 s M j N 9 J n F 1 b 3 Q 7 L C Z x d W 9 0 O 1 N l Y 3 R p b 2 4 x L 0 t E T S 9 B d X R v U m V t b 3 Z l Z E N v b H V t b n M x L n t T Z W 5 p b 3 J l b i w y N H 0 m c X V v d D s s J n F 1 b 3 Q 7 U 2 V j d G l v b j E v S 0 R N L 0 F 1 d G 9 S Z W 1 v d m V k Q 2 9 s d W 1 u c z E u e 0 p v b m c g V m 9 s d 2 F z c 2 V u Z S w y N X 0 m c X V v d D s s J n F 1 b 3 Q 7 U 2 V j d G l v b j E v S 0 R N L 0 F 1 d G 9 S Z W 1 v d m V k Q 2 9 s d W 1 u c z E u e 0 p 1 b m l v c m V u L D I 2 f S Z x d W 9 0 O y w m c X V v d D t T Z W N 0 a W 9 u M S 9 L R E 0 v Q X V 0 b 1 J l b W 9 2 Z W R D b 2 x 1 b W 5 z M S 5 7 Q X N w a X J h b n R l b i w y N 3 0 m c X V v d D s s J n F 1 b 3 Q 7 U 2 V j d G l v b j E v S 0 R N L 0 F 1 d G 9 S Z W 1 v d m V k Q 2 9 s d W 1 u c z E u e 0 R l Z W x u Y W 1 l I G 1 h c m t l d G V u d H N 0 Z X J z L D I 4 f S Z x d W 9 0 O y w m c X V v d D t T Z W N 0 a W 9 u M S 9 L R E 0 v Q X V 0 b 1 J l b W 9 2 Z W R D b 2 x 1 b W 5 z M S 5 7 Q W F u d G F s I G x 1 Y 2 h 0 Z 2 V 3 Z W V y c 2 N o d X R 0 Z X J z L D I 5 f S Z x d W 9 0 O y w m c X V v d D t T Z W N 0 a W 9 u M S 9 L R E 0 v Q X V 0 b 1 J l b W 9 2 Z W R D b 2 x 1 b W 5 z M S 5 7 Q W F u d G F s I G x 1 Y 2 h 0 c G l z d G 9 v b H N j a H V 0 d G V y c y w z M H 0 m c X V v d D s s J n F 1 b 3 Q 7 U 2 V j d G l v b j E v S 0 R N L 0 F 1 d G 9 S Z W 1 v d m V k Q 2 9 s d W 1 u c z E u e 0 F h b n R h b C B o Y W 5 k Y m 9 v Z 3 N j a H V 0 d G V y c y w z M X 0 m c X V v d D s s J n F 1 b 3 Q 7 U 2 V j d G l v b j E v S 0 R N L 0 F 1 d G 9 S Z W 1 v d m V k Q 2 9 s d W 1 u c z E u e 0 F h b n R h b C B r c n V p c 2 J v b 2 d z Y 2 h 1 d H R l c n M s M z J 9 J n F 1 b 3 Q 7 L C Z x d W 9 0 O 1 N l Y 3 R p b 2 4 x L 0 t E T S 9 B d X R v U m V t b 3 Z l Z E N v b H V t b n M x L n s o Q W F u d G F s I G p l d W d k a 2 9 y c H N l b i w z M 3 0 m c X V v d D s s J n F 1 b 3 Q 7 U 2 V j d G l v b j E v S 0 R N L 0 F 1 d G 9 S Z W 1 v d m V k Q 2 9 s d W 1 u c z E u e 1 R v d G F h b C B h Y W 5 0 Y W w g Z G V l b G 5 l b W V y c y w z N H 0 m c X V v d D s s J n F 1 b 3 Q 7 U 2 V j d G l v b j E v S 0 R N L 0 F 1 d G 9 S Z W 1 v d m V k Q 2 9 s d W 1 u c z E u e 1 d h Y X J 2 Y W 4 g Y W F u d G F s I G p l d W d k I C h 0 L 2 0 g M T U g a m F h c i k s M z V 9 J n F 1 b 3 Q 7 L C Z x d W 9 0 O 1 N l Y 3 R p b 2 4 x L 0 t E T S 9 B d X R v U m V t b 3 Z l Z E N v b H V t b n M x L n t L Y W 5 v b i B l d G M u L D M 2 f S Z x d W 9 0 O y w m c X V v d D t T Z W N 0 a W 9 u M S 9 L R E 0 v Q X V 0 b 1 J l b W 9 2 Z W R D b 2 x 1 b W 5 z M S 5 7 U G F h c m R l b i B l b i 9 v Z i B r b 2 V 0 c 2 V u L D M 3 f S Z x d W 9 0 O y w m c X V v d D t T Z W N 0 a W 9 u M S 9 L R E 0 v Q X V 0 b 1 J l b W 9 2 Z W R D b 2 x 1 b W 5 z M S 5 7 V G 9 l b G l j a H R p b m c v b 3 B t Z X J r a W 5 n Z W 4 s M z h 9 J n F 1 b 3 Q 7 L C Z x d W 9 0 O 1 N l Y 3 R p b 2 4 x L 0 t E T S 9 B d X R v U m V t b 3 Z l Z E N v b H V t b n M x L n t J b n p l b m R p b m c t S U Q s M z l 9 J n F 1 b 3 Q 7 L C Z x d W 9 0 O 1 N l Y 3 R p b 2 4 x L 0 t E T S 9 B d X R v U m V t b 3 Z l Z E N v b H V t b n M x L n t J b n p l b m R k Y X R 1 b S w 0 M H 0 m c X V v d D s s J n F 1 b 3 Q 7 U 2 V j d G l v b j E v S 0 R N L 0 F 1 d G 9 S Z W 1 v d m V k Q 2 9 s d W 1 u c z E u e 0 R h d G U g V X B k Y X R l Z C w 0 M X 0 m c X V v d D s s J n F 1 b 3 Q 7 U 2 V j d G l v b j E v S 0 R N L 0 F 1 d G 9 S Z W 1 v d m V k Q 2 9 s d W 1 u c z E u e 0 5 h Y W 0 g d m F u I G h l d C B o b 2 9 m Z G t v c n B z L D Q y f S Z x d W 9 0 O y w m c X V v d D t T Z W N 0 a W 9 u M S 9 L R E 0 v Q X V 0 b 1 J l b W 9 2 Z W R D b 2 x 1 b W 5 z M S 5 7 W m F s I G 9 w I H R y Z W R l b i B h b H M g K G h v b 2 Z k a 2 9 y c H M p L D Q z f S Z x d W 9 0 O y w m c X V v d D t T Z W N 0 a W 9 u M S 9 L R E 0 v Q X V 0 b 1 J l b W 9 2 Z W R D b 2 x 1 b W 5 z M S 5 7 V m 9 y b S B 2 Y W 4 g d H d l Z S B t d X p p Z W t 3 Z X J r Z W 4 g K G h v b 2 Z k a 2 9 y c H M p L D Q 0 f S Z x d W 9 0 O y w m c X V v d D t T Z W N 0 a W 9 u M S 9 L R E 0 v Q X V 0 b 1 J l b W 9 2 Z W R D b 2 x 1 b W 5 z M S 5 7 W m F s I H V p d G t v b W V u I G l u I G R l O i A o a G 9 v Z m R r b 3 J w c y k s N D V 9 J n F 1 b 3 Q 7 L C Z x d W 9 0 O 1 N l Y 3 R p b 2 4 x L 0 t E T S 9 B d X R v U m V t b 3 Z l Z E N v b H V t b n M x L n t N d X p p Z W t 3 Z X J r M S A o a G 9 v Z m R r b 3 J w c y k s N D Z 9 J n F 1 b 3 Q 7 L C Z x d W 9 0 O 1 N l Y 3 R p b 2 4 x L 0 t E T S 9 B d X R v U m V t b 3 Z l Z E N v b H V t b n M x L n t N d X p p Z W t 3 Z X J r M i A o a G 9 v Z m R r b 3 J w c y k s N D d 9 J n F 1 b 3 Q 7 L C Z x d W 9 0 O 1 N l Y 3 R p b 2 4 x L 0 t E T S 9 B d X R v U m V t b 3 Z l Z E N v b H V t b n M x L n t L b 3 J w c y B i Z X N 0 Y W F 0 I H V p d C A u L i 4 g Z G V l b G 5 l b W V y c y A o a G 9 v Z m R r b 3 J w c y k s N D h 9 J n F 1 b 3 Q 7 L C Z x d W 9 0 O 1 N l Y 3 R p b 2 4 x L 0 t E T S 9 B d X R v U m V t b 3 Z l Z E N v b H V t b n M x L n t X b 3 J k d C B l c i B n Z W J y d W l r I G d l b W F h a 3 Q g d m F u I G 1 l Y 2 h h b m l z Y 2 h l I G 1 1 e m l l a z 8 s N D l 9 J n F 1 b 3 Q 7 L C Z x d W 9 0 O 1 N l Y 3 R p b 2 4 x L 0 t E T S 9 B d X R v U m V t b 3 Z l Z E N v b H V t b n M x L n t P b m R l c m R l b G V u L D U w f S Z x d W 9 0 O y w m c X V v d D t T Z W N 0 a W 9 u M S 9 L R E 0 v Q X V 0 b 1 J l b W 9 2 Z W R D b 2 x 1 b W 5 z M S 5 7 U 2 V j d G l l c y w 1 M X 0 m c X V v d D s s J n F 1 b 3 Q 7 U 2 V j d G l v b j E v S 0 R N L 0 F 1 d G 9 S Z W 1 v d m V k Q 2 9 s d W 1 u c z E u e 0 x l Z W Z 0 a W p k c 2 N h d G V n b 3 J p Z S w 1 M n 0 m c X V v d D t d L C Z x d W 9 0 O 0 N v b H V t b k N v d W 5 0 J n F 1 b 3 Q 7 O j U z L C Z x d W 9 0 O 0 t l e U N v b H V t b k 5 h b W V z J n F 1 b 3 Q 7 O l t d L C Z x d W 9 0 O 0 N v b H V t b k l k Z W 5 0 a X R p Z X M m c X V v d D s 6 W y Z x d W 9 0 O 1 N l Y 3 R p b 2 4 x L 0 t E T S 9 B d X R v U m V t b 3 Z l Z E N v b H V t b n M x L n t L c m l u Z 2 R h Z y w w f S Z x d W 9 0 O y w m c X V v d D t T Z W N 0 a W 9 u M S 9 L R E 0 v Q X V 0 b 1 J l b W 9 2 Z W R D b 2 x 1 b W 5 z M S 5 7 V m V y L m 5 y L i w x f S Z x d W 9 0 O y w m c X V v d D t T Z W N 0 a W 9 u M S 9 L R E 0 v Q X V 0 b 1 J l b W 9 2 Z W R D b 2 x 1 b W 5 z M S 5 7 T m F h b S B 2 Z X J l b m l n a W 5 n L D J 9 J n F 1 b 3 Q 7 L C Z x d W 9 0 O 1 N l Y 3 R p b 2 4 x L 0 t E T S 9 B d X R v U m V t b 3 Z l Z E N v b H V t b n M x L n t E Z W x l Z 2 F 0 a W U s M 3 0 m c X V v d D s s J n F 1 b 3 Q 7 U 2 V j d G l v b j E v S 0 R N L 0 F 1 d G 9 S Z W 1 v d m V k Q 2 9 s d W 1 u c z E u e 0 1 1 e m l l a 2 t v c n B z I H R p a m R l b n M g b W F y c y B l b i B k Z W Z p b F x 1 M D B F O S w 0 f S Z x d W 9 0 O y w m c X V v d D t T Z W N 0 a W 9 u M S 9 L R E 0 v Q X V 0 b 1 J l b W 9 2 Z W R D b 2 x 1 b W 5 z M S 5 7 R G V l b G 5 h b W U g a m V 1 Z 2 R r b 2 5 p b m d z Y 2 h p Z X R l b i w 1 f S Z x d W 9 0 O y w m c X V v d D t T Z W N 0 a W 9 u M S 9 L R E 0 v Q X V 0 b 1 J l b W 9 2 Z W R D b 2 x 1 b W 5 z M S 5 7 T W F q L i B T Z W 5 p b 3 J l b i B q d X J l c m V u I G J p a i B t Y X J z L D Z 9 J n F 1 b 3 Q 7 L C Z x d W 9 0 O 1 N l Y 3 R p b 2 4 x L 0 t E T S 9 B d X R v U m V t b 3 Z l Z E N v b H V t b n M x L n t N Y W o u I E p l d W d k I G p 1 c m V y Z W 4 g Y m l q I G 1 h c n M s N 3 0 m c X V v d D s s J n F 1 b 3 Q 7 U 2 V j d G l v b j E v S 0 R N L 0 F 1 d G 9 S Z W 1 v d m V k Q 2 9 s d W 1 u c z E u e 0 t v c n B z I H N l b m l v c m V u L D h 9 J n F 1 b 3 Q 7 L C Z x d W 9 0 O 1 N l Y 3 R p b 2 4 x L 0 t E T S 9 B d X R v U m V t b 3 Z l Z E N v b H V t b n M x L n t K d W 5 p b 3 J l b i B r b 3 J w c y A x L D l 9 J n F 1 b 3 Q 7 L C Z x d W 9 0 O 1 N l Y 3 R p b 2 4 x L 0 t E T S 9 B d X R v U m V t b 3 Z l Z E N v b H V t b n M x L n t K d W 5 p b 3 J l b i B r b 3 J w c y A y L D E w f S Z x d W 9 0 O y w m c X V v d D t T Z W N 0 a W 9 u M S 9 L R E 0 v Q X V 0 b 1 J l b W 9 2 Z W R D b 2 x 1 b W 5 z M S 5 7 Q X N w a X J h b n R l b i B r b 3 J w c y A x L D E x f S Z x d W 9 0 O y w m c X V v d D t T Z W N 0 a W 9 u M S 9 L R E 0 v Q X V 0 b 1 J l b W 9 2 Z W R D b 2 x 1 b W 5 z M S 5 7 Q X N w a X J h b n R l b i B r b 3 J w c y A y L D E y f S Z x d W 9 0 O y w m c X V v d D t T Z W N 0 a W 9 u M S 9 L R E 0 v Q X V 0 b 1 J l b W 9 2 Z W R D b 2 x 1 b W 5 z M S 5 7 Q W N y b 2 J h d G l z Y 2 g g c 2 V u a W 9 y Z W 4 s M T N 9 J n F 1 b 3 Q 7 L C Z x d W 9 0 O 1 N l Y 3 R p b 2 4 x L 0 t E T S 9 B d X R v U m V t b 3 Z l Z E N v b H V t b n M x L n t B Y 3 J v Y m F 0 a X N j a C B q d W 5 p b 3 J l b i w x N H 0 m c X V v d D s s J n F 1 b 3 Q 7 U 2 V j d G l v b j E v S 0 R N L 0 F 1 d G 9 S Z W 1 v d m V k Q 2 9 s d W 1 u c z E u e 0 F j c m 9 i Y X R p c 2 N o I G F z c G l y Y W 5 0 Z W 4 s M T V 9 J n F 1 b 3 Q 7 L C Z x d W 9 0 O 1 N l Y 3 R p b 2 4 x L 0 t E T S 9 B d X R v U m V t b 3 Z l Z E N v b H V t b n M x L n t P c G d l d m V u I H Z l b m R l b G l l c n M g a W 5 k L i w x N n 0 m c X V v d D s s J n F 1 b 3 Q 7 U 2 V j d G l v b j E v S 0 R N L 0 F 1 d G 9 S Z W 1 v d m V k Q 2 9 s d W 1 u c z E u e 0 F j c m 9 i L i B z Z W 5 p b 3 J l b i B p b m R p d i 4 s M T d 9 J n F 1 b 3 Q 7 L C Z x d W 9 0 O 1 N l Y 3 R p b 2 4 x L 0 t E T S 9 B d X R v U m V t b 3 Z l Z E N v b H V t b n M x L n t B Y 3 J v Y i 4 g a n V u a W 9 y Z W 4 g a W 5 k a X Y u L D E 4 f S Z x d W 9 0 O y w m c X V v d D t T Z W N 0 a W 9 u M S 9 L R E 0 v Q X V 0 b 1 J l b W 9 2 Z W R D b 2 x 1 b W 5 z M S 5 7 Q W N y b 2 I u I G F z c G l y Y W 5 0 Z W 4 g a W 5 k a X Y u L D E 5 f S Z x d W 9 0 O y w m c X V v d D t T Z W N 0 a W 9 u M S 9 L R E 0 v Q X V 0 b 1 J l b W 9 2 Z W R D b 2 x 1 b W 5 z M S 5 7 R G V l b G 5 h b W U g a G 9 v Z m R r b 3 J w c y w y M H 0 m c X V v d D s s J n F 1 b 3 Q 7 U 2 V j d G l v b j E v S 0 R N L 0 F 1 d G 9 S Z W 1 v d m V k Q 2 9 s d W 1 u c z E u e 0 d y b 2 V w Z W 4 s I H R l Y W 1 z L C B l b n N l b W J s Z X M g Z W 4 g Z H V v X H U w M D I 3 c y w y M X 0 m c X V v d D s s J n F 1 b 3 Q 7 U 2 V j d G l v b j E v S 0 R N L 0 F 1 d G 9 S Z W 1 v d m V k Q 2 9 s d W 1 u c z E u e 0 F h b n R h b C B v c G d l Z 2 V 2 Z W 4 g b W F q b 3 J l d H R l c y w y M n 0 m c X V v d D s s J n F 1 b 3 Q 7 U 2 V j d G l v b j E v S 0 R N L 0 F 1 d G 9 S Z W 1 v d m V k Q 2 9 s d W 1 u c z E u e 0 9 w Z 2 V 2 Z W 4 g Y m l l b G V t Y W 5 u Z W 4 s M j N 9 J n F 1 b 3 Q 7 L C Z x d W 9 0 O 1 N l Y 3 R p b 2 4 x L 0 t E T S 9 B d X R v U m V t b 3 Z l Z E N v b H V t b n M x L n t T Z W 5 p b 3 J l b i w y N H 0 m c X V v d D s s J n F 1 b 3 Q 7 U 2 V j d G l v b j E v S 0 R N L 0 F 1 d G 9 S Z W 1 v d m V k Q 2 9 s d W 1 u c z E u e 0 p v b m c g V m 9 s d 2 F z c 2 V u Z S w y N X 0 m c X V v d D s s J n F 1 b 3 Q 7 U 2 V j d G l v b j E v S 0 R N L 0 F 1 d G 9 S Z W 1 v d m V k Q 2 9 s d W 1 u c z E u e 0 p 1 b m l v c m V u L D I 2 f S Z x d W 9 0 O y w m c X V v d D t T Z W N 0 a W 9 u M S 9 L R E 0 v Q X V 0 b 1 J l b W 9 2 Z W R D b 2 x 1 b W 5 z M S 5 7 Q X N w a X J h b n R l b i w y N 3 0 m c X V v d D s s J n F 1 b 3 Q 7 U 2 V j d G l v b j E v S 0 R N L 0 F 1 d G 9 S Z W 1 v d m V k Q 2 9 s d W 1 u c z E u e 0 R l Z W x u Y W 1 l I G 1 h c m t l d G V u d H N 0 Z X J z L D I 4 f S Z x d W 9 0 O y w m c X V v d D t T Z W N 0 a W 9 u M S 9 L R E 0 v Q X V 0 b 1 J l b W 9 2 Z W R D b 2 x 1 b W 5 z M S 5 7 Q W F u d G F s I G x 1 Y 2 h 0 Z 2 V 3 Z W V y c 2 N o d X R 0 Z X J z L D I 5 f S Z x d W 9 0 O y w m c X V v d D t T Z W N 0 a W 9 u M S 9 L R E 0 v Q X V 0 b 1 J l b W 9 2 Z W R D b 2 x 1 b W 5 z M S 5 7 Q W F u d G F s I G x 1 Y 2 h 0 c G l z d G 9 v b H N j a H V 0 d G V y c y w z M H 0 m c X V v d D s s J n F 1 b 3 Q 7 U 2 V j d G l v b j E v S 0 R N L 0 F 1 d G 9 S Z W 1 v d m V k Q 2 9 s d W 1 u c z E u e 0 F h b n R h b C B o Y W 5 k Y m 9 v Z 3 N j a H V 0 d G V y c y w z M X 0 m c X V v d D s s J n F 1 b 3 Q 7 U 2 V j d G l v b j E v S 0 R N L 0 F 1 d G 9 S Z W 1 v d m V k Q 2 9 s d W 1 u c z E u e 0 F h b n R h b C B r c n V p c 2 J v b 2 d z Y 2 h 1 d H R l c n M s M z J 9 J n F 1 b 3 Q 7 L C Z x d W 9 0 O 1 N l Y 3 R p b 2 4 x L 0 t E T S 9 B d X R v U m V t b 3 Z l Z E N v b H V t b n M x L n s o Q W F u d G F s I G p l d W d k a 2 9 y c H N l b i w z M 3 0 m c X V v d D s s J n F 1 b 3 Q 7 U 2 V j d G l v b j E v S 0 R N L 0 F 1 d G 9 S Z W 1 v d m V k Q 2 9 s d W 1 u c z E u e 1 R v d G F h b C B h Y W 5 0 Y W w g Z G V l b G 5 l b W V y c y w z N H 0 m c X V v d D s s J n F 1 b 3 Q 7 U 2 V j d G l v b j E v S 0 R N L 0 F 1 d G 9 S Z W 1 v d m V k Q 2 9 s d W 1 u c z E u e 1 d h Y X J 2 Y W 4 g Y W F u d G F s I G p l d W d k I C h 0 L 2 0 g M T U g a m F h c i k s M z V 9 J n F 1 b 3 Q 7 L C Z x d W 9 0 O 1 N l Y 3 R p b 2 4 x L 0 t E T S 9 B d X R v U m V t b 3 Z l Z E N v b H V t b n M x L n t L Y W 5 v b i B l d G M u L D M 2 f S Z x d W 9 0 O y w m c X V v d D t T Z W N 0 a W 9 u M S 9 L R E 0 v Q X V 0 b 1 J l b W 9 2 Z W R D b 2 x 1 b W 5 z M S 5 7 U G F h c m R l b i B l b i 9 v Z i B r b 2 V 0 c 2 V u L D M 3 f S Z x d W 9 0 O y w m c X V v d D t T Z W N 0 a W 9 u M S 9 L R E 0 v Q X V 0 b 1 J l b W 9 2 Z W R D b 2 x 1 b W 5 z M S 5 7 V G 9 l b G l j a H R p b m c v b 3 B t Z X J r a W 5 n Z W 4 s M z h 9 J n F 1 b 3 Q 7 L C Z x d W 9 0 O 1 N l Y 3 R p b 2 4 x L 0 t E T S 9 B d X R v U m V t b 3 Z l Z E N v b H V t b n M x L n t J b n p l b m R p b m c t S U Q s M z l 9 J n F 1 b 3 Q 7 L C Z x d W 9 0 O 1 N l Y 3 R p b 2 4 x L 0 t E T S 9 B d X R v U m V t b 3 Z l Z E N v b H V t b n M x L n t J b n p l b m R k Y X R 1 b S w 0 M H 0 m c X V v d D s s J n F 1 b 3 Q 7 U 2 V j d G l v b j E v S 0 R N L 0 F 1 d G 9 S Z W 1 v d m V k Q 2 9 s d W 1 u c z E u e 0 R h d G U g V X B k Y X R l Z C w 0 M X 0 m c X V v d D s s J n F 1 b 3 Q 7 U 2 V j d G l v b j E v S 0 R N L 0 F 1 d G 9 S Z W 1 v d m V k Q 2 9 s d W 1 u c z E u e 0 5 h Y W 0 g d m F u I G h l d C B o b 2 9 m Z G t v c n B z L D Q y f S Z x d W 9 0 O y w m c X V v d D t T Z W N 0 a W 9 u M S 9 L R E 0 v Q X V 0 b 1 J l b W 9 2 Z W R D b 2 x 1 b W 5 z M S 5 7 W m F s I G 9 w I H R y Z W R l b i B h b H M g K G h v b 2 Z k a 2 9 y c H M p L D Q z f S Z x d W 9 0 O y w m c X V v d D t T Z W N 0 a W 9 u M S 9 L R E 0 v Q X V 0 b 1 J l b W 9 2 Z W R D b 2 x 1 b W 5 z M S 5 7 V m 9 y b S B 2 Y W 4 g d H d l Z S B t d X p p Z W t 3 Z X J r Z W 4 g K G h v b 2 Z k a 2 9 y c H M p L D Q 0 f S Z x d W 9 0 O y w m c X V v d D t T Z W N 0 a W 9 u M S 9 L R E 0 v Q X V 0 b 1 J l b W 9 2 Z W R D b 2 x 1 b W 5 z M S 5 7 W m F s I H V p d G t v b W V u I G l u I G R l O i A o a G 9 v Z m R r b 3 J w c y k s N D V 9 J n F 1 b 3 Q 7 L C Z x d W 9 0 O 1 N l Y 3 R p b 2 4 x L 0 t E T S 9 B d X R v U m V t b 3 Z l Z E N v b H V t b n M x L n t N d X p p Z W t 3 Z X J r M S A o a G 9 v Z m R r b 3 J w c y k s N D Z 9 J n F 1 b 3 Q 7 L C Z x d W 9 0 O 1 N l Y 3 R p b 2 4 x L 0 t E T S 9 B d X R v U m V t b 3 Z l Z E N v b H V t b n M x L n t N d X p p Z W t 3 Z X J r M i A o a G 9 v Z m R r b 3 J w c y k s N D d 9 J n F 1 b 3 Q 7 L C Z x d W 9 0 O 1 N l Y 3 R p b 2 4 x L 0 t E T S 9 B d X R v U m V t b 3 Z l Z E N v b H V t b n M x L n t L b 3 J w c y B i Z X N 0 Y W F 0 I H V p d C A u L i 4 g Z G V l b G 5 l b W V y c y A o a G 9 v Z m R r b 3 J w c y k s N D h 9 J n F 1 b 3 Q 7 L C Z x d W 9 0 O 1 N l Y 3 R p b 2 4 x L 0 t E T S 9 B d X R v U m V t b 3 Z l Z E N v b H V t b n M x L n t X b 3 J k d C B l c i B n Z W J y d W l r I G d l b W F h a 3 Q g d m F u I G 1 l Y 2 h h b m l z Y 2 h l I G 1 1 e m l l a z 8 s N D l 9 J n F 1 b 3 Q 7 L C Z x d W 9 0 O 1 N l Y 3 R p b 2 4 x L 0 t E T S 9 B d X R v U m V t b 3 Z l Z E N v b H V t b n M x L n t P b m R l c m R l b G V u L D U w f S Z x d W 9 0 O y w m c X V v d D t T Z W N 0 a W 9 u M S 9 L R E 0 v Q X V 0 b 1 J l b W 9 2 Z W R D b 2 x 1 b W 5 z M S 5 7 U 2 V j d G l l c y w 1 M X 0 m c X V v d D s s J n F 1 b 3 Q 7 U 2 V j d G l v b j E v S 0 R N L 0 F 1 d G 9 S Z W 1 v d m V k Q 2 9 s d W 1 u c z E u e 0 x l Z W Z 0 a W p k c 2 N h d G V n b 3 J p Z S w 1 M n 0 m c X V v d D t d L C Z x d W 9 0 O 1 J l b G F 0 a W 9 u c 2 h p c E l u Z m 8 m c X V v d D s 6 W 1 1 9 I i A v P j w v U 3 R h Y m x l R W 5 0 c m l l c z 4 8 L 0 l 0 Z W 0 + P E l 0 Z W 0 + P E l 0 Z W 1 M b 2 N h d G l v b j 4 8 S X R l b V R 5 c G U + R m 9 y b X V s Y T w v S X R l b V R 5 c G U + P E l 0 Z W 1 Q Y X R o P l N l Y 3 R p b 2 4 x L 0 t E T S 9 C c m 9 u P C 9 J d G V t U G F 0 a D 4 8 L 0 l 0 Z W 1 M b 2 N h d G l v b j 4 8 U 3 R h Y m x l R W 5 0 c m l l c y A v P j w v S X R l b T 4 8 S X R l b T 4 8 S X R l b U x v Y 2 F 0 a W 9 u P j x J d G V t V H l w Z T 5 G b 3 J t d W x h P C 9 J d G V t V H l w Z T 4 8 S X R l b V B h d G g + U 2 V j d G l v b j E v S 0 R N L 0 h l Y W R l c n M l M j B t Z X Q l M j B 2 Z X J o b 2 9 n Z C U y M G 5 p d m V h d T w v S X R l b V B h d G g + P C 9 J d G V t T G 9 j Y X R p b 2 4 + P F N 0 Y W J s Z U V u d H J p Z X M g L z 4 8 L 0 l 0 Z W 0 + P E l 0 Z W 0 + P E l 0 Z W 1 M b 2 N h d G l v b j 4 8 S X R l b V R 5 c G U + R m 9 y b X V s Y T w v S X R l b V R 5 c G U + P E l 0 Z W 1 Q Y X R o P l N l Y 3 R p b 2 4 x L 0 t E T S 9 I Z X Q l M j B r b 2 x v b X R 5 c G U l M j B p c y U y M G d l d 2 l q e m l n Z D w v S X R l b V B h d G g + P C 9 J d G V t T G 9 j Y X R p b 2 4 + P F N 0 Y W J s Z U V u d H J p Z X M g L z 4 8 L 0 l 0 Z W 0 + P E l 0 Z W 0 + P E l 0 Z W 1 M b 2 N h d G l v b j 4 8 S X R l b V R 5 c G U + R m 9 y b X V s Y T w v S X R l b V R 5 c G U + P E l 0 Z W 1 Q Y X R o P l N l Y 3 R p b 2 4 x L 0 t E T S 9 B Y W 5 n Z X B h c 3 Q l M j B p d G V t J T I w d G 9 l Z 2 V 2 b 2 V n Z D w v S X R l b V B h d G g + P C 9 J d G V t T G 9 j Y X R p b 2 4 + P F N 0 Y W J s Z U V u d H J p Z X M g L z 4 8 L 0 l 0 Z W 0 + P E l 0 Z W 0 + P E l 0 Z W 1 M b 2 N h d G l v b j 4 8 S X R l b V R 5 c G U + R m 9 y b X V s Y T w v S X R l b V R 5 c G U + P E l 0 Z W 1 Q Y X R o P l N l Y 3 R p b 2 4 x L 0 t E T S 9 W b 2 9 y d 2 F h c m R l b G l q a 2 U l M j B r b 2 x v b S U y M G l u Z 2 V 2 b 2 V n Z D w v S X R l b V B h d G g + P C 9 J d G V t T G 9 j Y X R p b 2 4 + P F N 0 Y W J s Z U V u d H J p Z X M g L z 4 8 L 0 l 0 Z W 0 + P E l 0 Z W 0 + P E l 0 Z W 1 M b 2 N h d G l v b j 4 8 S X R l b V R 5 c G U + R m 9 y b X V s Y T w v S X R l b V R 5 c G U + P E l 0 Z W 1 Q Y X R o P l N l Y 3 R p b 2 4 x L 0 t E T S 9 B Y W 5 n Z X B h c 3 Q l M j B p d G V t J T I w d G 9 l Z 2 V 2 b 2 V n Z D E 8 L 0 l 0 Z W 1 Q Y X R o P j w v S X R l b U x v Y 2 F 0 a W 9 u P j x T d G F i b G V F b n R y a W V z I C 8 + P C 9 J d G V t P j x J d G V t P j x J d G V t T G 9 j Y X R p b 2 4 + P E l 0 Z W 1 U e X B l P k Z v c m 1 1 b G E 8 L 0 l 0 Z W 1 U e X B l P j x J d G V t U G F 0 a D 5 T Z W N 0 a W 9 u M S 9 L R E 0 v V m 9 v c n d h Y X J k Z W x p a m t l J T I w a 2 9 s b 2 0 l M j B p b m d l d m 9 l Z 2 Q x P C 9 J d G V t U G F 0 a D 4 8 L 0 l 0 Z W 1 M b 2 N h d G l v b j 4 8 U 3 R h Y m x l R W 5 0 c m l l c y A v P j w v S X R l b T 4 8 S X R l b T 4 8 S X R l b U x v Y 2 F 0 a W 9 u P j x J d G V t V H l w Z T 5 G b 3 J t d W x h P C 9 J d G V t V H l w Z T 4 8 S X R l b V B h d G g + U 2 V j d G l v b j E v S 0 R N L 0 F h b m d l c G F z d C U y M G l 0 Z W 0 l M j B 0 b 2 V n Z X Z v Z W d k M j w v S X R l b V B h d G g + P C 9 J d G V t T G 9 j Y X R p b 2 4 + P F N 0 Y W J s Z U V u d H J p Z X M g L z 4 8 L 0 l 0 Z W 0 + P E l 0 Z W 0 + P E l 0 Z W 1 M b 2 N h d G l v b j 4 8 S X R l b V R 5 c G U + R m 9 y b X V s Y T w v S X R l b V R 5 c G U + P E l 0 Z W 1 Q Y X R o P l N l Y 3 R p b 2 4 x L 0 t E T S 9 W b 2 9 y d 2 F h c m R l b G l q a 2 U l M j B r b 2 x v b S U y M G l u Z 2 V 2 b 2 V n Z D I 8 L 0 l 0 Z W 1 Q Y X R o P j w v S X R l b U x v Y 2 F 0 a W 9 u P j x T d G F i b G V F b n R y a W V z I C 8 + P C 9 J d G V t P j x J d G V t P j x J d G V t T G 9 j Y X R p b 2 4 + P E l 0 Z W 1 U e X B l P k Z v c m 1 1 b G E 8 L 0 l 0 Z W 1 U e X B l P j x J d G V t U G F 0 a D 5 T Z W N 0 a W 9 u M S 9 L R E 0 v Q W F u Z 2 V w Y X N 0 J T I w a X R l b S U y M H R v Z W d l d m 9 l Z 2 Q z P C 9 J d G V t U G F 0 a D 4 8 L 0 l 0 Z W 1 M b 2 N h d G l v b j 4 8 U 3 R h Y m x l R W 5 0 c m l l c y A v P j w v S X R l b T 4 8 S X R l b T 4 8 S X R l b U x v Y 2 F 0 a W 9 u P j x J d G V t V H l w Z T 5 G b 3 J t d W x h P C 9 J d G V t V H l w Z T 4 8 S X R l b V B h d G g + U 2 V j d G l v b j E v S 0 R N L 1 Z v b 3 J 3 Y W F y Z G V s a W p r Z S U y M G t v b G 9 t J T I w a W 5 n Z X Z v Z W d k M z w v S X R l b V B h d G g + P C 9 J d G V t T G 9 j Y X R p b 2 4 + P F N 0 Y W J s Z U V u d H J p Z X M g L z 4 8 L 0 l 0 Z W 0 + P E l 0 Z W 0 + P E l 0 Z W 1 M b 2 N h d G l v b j 4 8 S X R l b V R 5 c G U + R m 9 y b X V s Y T w v S X R l b V R 5 c G U + P E l 0 Z W 1 Q Y X R o P l N l Y 3 R p b 2 4 x L 0 t E T S 9 B Y W 5 n Z X B h c 3 Q l M j B p d G V t J T I w d G 9 l Z 2 V 2 b 2 V n Z D Q 8 L 0 l 0 Z W 1 Q Y X R o P j w v S X R l b U x v Y 2 F 0 a W 9 u P j x T d G F i b G V F b n R y a W V z I C 8 + P C 9 J d G V t P j x J d G V t P j x J d G V t T G 9 j Y X R p b 2 4 + P E l 0 Z W 1 U e X B l P k Z v c m 1 1 b G E 8 L 0 l 0 Z W 1 U e X B l P j x J d G V t U G F 0 a D 5 T Z W N 0 a W 9 u M S 9 L R E 0 v V m 9 v c n d h Y X J k Z W x p a m t l J T I w a 2 9 s b 2 0 l M j B p b m d l d m 9 l Z 2 Q 0 P C 9 J d G V t U G F 0 a D 4 8 L 0 l 0 Z W 1 M b 2 N h d G l v b j 4 8 U 3 R h Y m x l R W 5 0 c m l l c y A v P j w v S X R l b T 4 8 S X R l b T 4 8 S X R l b U x v Y 2 F 0 a W 9 u P j x J d G V t V H l w Z T 5 G b 3 J t d W x h P C 9 J d G V t V H l w Z T 4 8 S X R l b V B h d G g + U 2 V j d G l v b j E v S 0 R N L 0 F h b m d l c G F z d C U y M G l 0 Z W 0 l M j B 0 b 2 V n Z X Z v Z W d k N T w v S X R l b V B h d G g + P C 9 J d G V t T G 9 j Y X R p b 2 4 + P F N 0 Y W J s Z U V u d H J p Z X M g L z 4 8 L 0 l 0 Z W 0 + P E l 0 Z W 0 + P E l 0 Z W 1 M b 2 N h d G l v b j 4 8 S X R l b V R 5 c G U + R m 9 y b X V s Y T w v S X R l b V R 5 c G U + P E l 0 Z W 1 Q Y X R o P l N l Y 3 R p b 2 4 x L 0 t E T S 9 W b 2 9 y d 2 F h c m R l b G l q a 2 U l M j B r b 2 x v b S U y M G l u Z 2 V 2 b 2 V n Z D U 8 L 0 l 0 Z W 1 Q Y X R o P j w v S X R l b U x v Y 2 F 0 a W 9 u P j x T d G F i b G V F b n R y a W V z I C 8 + P C 9 J d G V t P j x J d G V t P j x J d G V t T G 9 j Y X R p b 2 4 + P E l 0 Z W 1 U e X B l P k Z v c m 1 1 b G E 8 L 0 l 0 Z W 1 U e X B l P j x J d G V t U G F 0 a D 5 T Z W N 0 a W 9 u M S 9 L R E 0 v Q W F u Z 2 V w Y X N 0 J T I w a X R l b S U y M H R v Z W d l d m 9 l Z 2 Q 2 P C 9 J d G V t U G F 0 a D 4 8 L 0 l 0 Z W 1 M b 2 N h d G l v b j 4 8 U 3 R h Y m x l R W 5 0 c m l l c y A v P j w v S X R l b T 4 8 S X R l b T 4 8 S X R l b U x v Y 2 F 0 a W 9 u P j x J d G V t V H l w Z T 5 G b 3 J t d W x h P C 9 J d G V t V H l w Z T 4 8 S X R l b V B h d G g + U 2 V j d G l v b j E v S 0 R N L 1 Z v b 3 J 3 Y W F y Z G V s a W p r Z S U y M G t v b G 9 t J T I w a W 5 n Z X Z v Z W d k N j w v S X R l b V B h d G g + P C 9 J d G V t T G 9 j Y X R p b 2 4 + P F N 0 Y W J s Z U V u d H J p Z X M g L z 4 8 L 0 l 0 Z W 0 + P E l 0 Z W 0 + P E l 0 Z W 1 M b 2 N h d G l v b j 4 8 S X R l b V R 5 c G U + R m 9 y b X V s Y T w v S X R l b V R 5 c G U + P E l 0 Z W 1 Q Y X R o P l N l Y 3 R p b 2 4 x L 0 t E T S 9 B Y W 5 n Z X B h c 3 Q l M j B p d G V t J T I w d G 9 l Z 2 V 2 b 2 V n Z D c 8 L 0 l 0 Z W 1 Q Y X R o P j w v S X R l b U x v Y 2 F 0 a W 9 u P j x T d G F i b G V F b n R y a W V z I C 8 + P C 9 J d G V t P j x J d G V t P j x J d G V t T G 9 j Y X R p b 2 4 + P E l 0 Z W 1 U e X B l P k Z v c m 1 1 b G E 8 L 0 l 0 Z W 1 U e X B l P j x J d G V t U G F 0 a D 5 T Z W N 0 a W 9 u M S 9 L R E 0 v V m 9 v c n d h Y X J k Z W x p a m t l J T I w a 2 9 s b 2 0 l M j B p b m d l d m 9 l Z 2 Q 3 P C 9 J d G V t U G F 0 a D 4 8 L 0 l 0 Z W 1 M b 2 N h d G l v b j 4 8 U 3 R h Y m x l R W 5 0 c m l l c y A v P j w v S X R l b T 4 8 S X R l b T 4 8 S X R l b U x v Y 2 F 0 a W 9 u P j x J d G V t V H l w Z T 5 G b 3 J t d W x h P C 9 J d G V t V H l w Z T 4 8 S X R l b V B h d G g + U 2 V j d G l v b j E v S 0 R N L 0 F h b m d l c G F z d C U y M G l 0 Z W 0 l M j B 0 b 2 V n Z X Z v Z W d k O D w v S X R l b V B h d G g + P C 9 J d G V t T G 9 j Y X R p b 2 4 + P F N 0 Y W J s Z U V u d H J p Z X M g L z 4 8 L 0 l 0 Z W 0 + P E l 0 Z W 0 + P E l 0 Z W 1 M b 2 N h d G l v b j 4 8 S X R l b V R 5 c G U + R m 9 y b X V s Y T w v S X R l b V R 5 c G U + P E l 0 Z W 1 Q Y X R o P l N l Y 3 R p b 2 4 x L 0 t E T S 9 W b 2 9 y d 2 F h c m R l b G l q a 2 U l M j B r b 2 x v b S U y M G l u Z 2 V 2 b 2 V n Z D g 8 L 0 l 0 Z W 1 Q Y X R o P j w v S X R l b U x v Y 2 F 0 a W 9 u P j x T d G F i b G V F b n R y a W V z I C 8 + P C 9 J d G V t P j x J d G V t P j x J d G V t T G 9 j Y X R p b 2 4 + P E l 0 Z W 1 U e X B l P k Z v c m 1 1 b G E 8 L 0 l 0 Z W 1 U e X B l P j x J d G V t U G F 0 a D 5 T Z W N 0 a W 9 u M S 9 L R E 0 v Q W F u Z 2 V w Y X N 0 J T I w a X R l b S U y M H R v Z W d l d m 9 l Z 2 Q 5 P C 9 J d G V t U G F 0 a D 4 8 L 0 l 0 Z W 1 M b 2 N h d G l v b j 4 8 U 3 R h Y m x l R W 5 0 c m l l c y A v P j w v S X R l b T 4 8 S X R l b T 4 8 S X R l b U x v Y 2 F 0 a W 9 u P j x J d G V t V H l w Z T 5 G b 3 J t d W x h P C 9 J d G V t V H l w Z T 4 8 S X R l b V B h d G g + U 2 V j d G l v b j E v S 0 R N L 1 Z v b 3 J 3 Y W F y Z G V s a W p r Z S U y M G t v b G 9 t J T I w a W 5 n Z X Z v Z W d k O T w v S X R l b V B h d G g + P C 9 J d G V t T G 9 j Y X R p b 2 4 + P F N 0 Y W J s Z U V u d H J p Z X M g L z 4 8 L 0 l 0 Z W 0 + P E l 0 Z W 0 + P E l 0 Z W 1 M b 2 N h d G l v b j 4 8 S X R l b V R 5 c G U + R m 9 y b X V s Y T w v S X R l b V R 5 c G U + P E l 0 Z W 1 Q Y X R o P l N l Y 3 R p b 2 4 x L 0 t E T S 9 B Y W 5 n Z X B h c 3 Q l M j B p d G V t J T I w d G 9 l Z 2 V 2 b 2 V n Z D E w P C 9 J d G V t U G F 0 a D 4 8 L 0 l 0 Z W 1 M b 2 N h d G l v b j 4 8 U 3 R h Y m x l R W 5 0 c m l l c y A v P j w v S X R l b T 4 8 S X R l b T 4 8 S X R l b U x v Y 2 F 0 a W 9 u P j x J d G V t V H l w Z T 5 G b 3 J t d W x h P C 9 J d G V t V H l w Z T 4 8 S X R l b V B h d G g + U 2 V j d G l v b j E v S 0 R N L 1 Z v b 3 J 3 Y W F y Z G V s a W p r Z S U y M G t v b G 9 t J T I w a W 5 n Z X Z v Z W d k M T A 8 L 0 l 0 Z W 1 Q Y X R o P j w v S X R l b U x v Y 2 F 0 a W 9 u P j x T d G F i b G V F b n R y a W V z I C 8 + P C 9 J d G V t P j x J d G V t P j x J d G V t T G 9 j Y X R p b 2 4 + P E l 0 Z W 1 U e X B l P k Z v c m 1 1 b G E 8 L 0 l 0 Z W 1 U e X B l P j x J d G V t U G F 0 a D 5 T Z W N 0 a W 9 u M S 9 L R E 0 v Q W F u Z 2 V w Y X N 0 J T I w a X R l b S U y M H R v Z W d l d m 9 l Z 2 Q x M T w v S X R l b V B h d G g + P C 9 J d G V t T G 9 j Y X R p b 2 4 + P F N 0 Y W J s Z U V u d H J p Z X M g L z 4 8 L 0 l 0 Z W 0 + P E l 0 Z W 0 + P E l 0 Z W 1 M b 2 N h d G l v b j 4 8 S X R l b V R 5 c G U + R m 9 y b X V s Y T w v S X R l b V R 5 c G U + P E l 0 Z W 1 Q Y X R o P l N l Y 3 R p b 2 4 x L 0 t E T S 9 W b 2 9 y d 2 F h c m R l b G l q a 2 U l M j B r b 2 x v b S U y M G l u Z 2 V 2 b 2 V n Z D E x P C 9 J d G V t U G F 0 a D 4 8 L 0 l 0 Z W 1 M b 2 N h d G l v b j 4 8 U 3 R h Y m x l R W 5 0 c m l l c y A v P j w v S X R l b T 4 8 S X R l b T 4 8 S X R l b U x v Y 2 F 0 a W 9 u P j x J d G V t V H l w Z T 5 G b 3 J t d W x h P C 9 J d G V t V H l w Z T 4 8 S X R l b V B h d G g + U 2 V j d G l v b j E v S 0 R N L 0 F h b m d l c G F z d C U y M G l 0 Z W 0 l M j B 0 b 2 V n Z X Z v Z W d k M T I 8 L 0 l 0 Z W 1 Q Y X R o P j w v S X R l b U x v Y 2 F 0 a W 9 u P j x T d G F i b G V F b n R y a W V z I C 8 + P C 9 J d G V t P j x J d G V t P j x J d G V t T G 9 j Y X R p b 2 4 + P E l 0 Z W 1 U e X B l P k Z v c m 1 1 b G E 8 L 0 l 0 Z W 1 U e X B l P j x J d G V t U G F 0 a D 5 T Z W N 0 a W 9 u M S 9 L R E 0 v V m 9 v c n d h Y X J k Z W x p a m t l J T I w a 2 9 s b 2 0 l M j B p b m d l d m 9 l Z 2 Q x M j w v S X R l b V B h d G g + P C 9 J d G V t T G 9 j Y X R p b 2 4 + P F N 0 Y W J s Z U V u d H J p Z X M g L z 4 8 L 0 l 0 Z W 0 + P E l 0 Z W 0 + P E l 0 Z W 1 M b 2 N h d G l v b j 4 8 S X R l b V R 5 c G U + R m 9 y b X V s Y T w v S X R l b V R 5 c G U + P E l 0 Z W 1 Q Y X R o P l N l Y 3 R p b 2 4 x L 0 t E T S 9 B Y W 5 n Z X B h c 3 Q l M j B p d G V t J T I w d G 9 l Z 2 V 2 b 2 V n Z D E z P C 9 J d G V t U G F 0 a D 4 8 L 0 l 0 Z W 1 M b 2 N h d G l v b j 4 8 U 3 R h Y m x l R W 5 0 c m l l c y A v P j w v S X R l b T 4 8 S X R l b T 4 8 S X R l b U x v Y 2 F 0 a W 9 u P j x J d G V t V H l w Z T 5 G b 3 J t d W x h P C 9 J d G V t V H l w Z T 4 8 S X R l b V B h d G g + U 2 V j d G l v b j E v S 0 R N L 1 Z v b 3 J 3 Y W F y Z G V s a W p r Z S U y M G t v b G 9 t J T I w a W 5 n Z X Z v Z W d k M T M 8 L 0 l 0 Z W 1 Q Y X R o P j w v S X R l b U x v Y 2 F 0 a W 9 u P j x T d G F i b G V F b n R y a W V z I C 8 + P C 9 J d G V t P j x J d G V t P j x J d G V t T G 9 j Y X R p b 2 4 + P E l 0 Z W 1 U e X B l P k Z v c m 1 1 b G E 8 L 0 l 0 Z W 1 U e X B l P j x J d G V t U G F 0 a D 5 T Z W N 0 a W 9 u M S 9 L R E 0 v Q W F u Z 2 V w Y X N 0 J T I w a X R l b S U y M H R v Z W d l d m 9 l Z 2 Q x N D w v S X R l b V B h d G g + P C 9 J d G V t T G 9 j Y X R p b 2 4 + P F N 0 Y W J s Z U V u d H J p Z X M g L z 4 8 L 0 l 0 Z W 0 + P E l 0 Z W 0 + P E l 0 Z W 1 M b 2 N h d G l v b j 4 8 S X R l b V R 5 c G U + R m 9 y b X V s Y T w v S X R l b V R 5 c G U + P E l 0 Z W 1 Q Y X R o P l N l Y 3 R p b 2 4 x L 0 t E T S 9 W b 2 9 y d 2 F h c m R l b G l q a 2 U l M j B r b 2 x v b S U y M G l u Z 2 V 2 b 2 V n Z D E 0 P C 9 J d G V t U G F 0 a D 4 8 L 0 l 0 Z W 1 M b 2 N h d G l v b j 4 8 U 3 R h Y m x l R W 5 0 c m l l c y A v P j w v S X R l b T 4 8 S X R l b T 4 8 S X R l b U x v Y 2 F 0 a W 9 u P j x J d G V t V H l w Z T 5 G b 3 J t d W x h P C 9 J d G V t V H l w Z T 4 8 S X R l b V B h d G g + U 2 V j d G l v b j E v S 0 R N L 0 F h b m d l c G F z d C U y M G l 0 Z W 0 l M j B 0 b 2 V n Z X Z v Z W d k M T U 8 L 0 l 0 Z W 1 Q Y X R o P j w v S X R l b U x v Y 2 F 0 a W 9 u P j x T d G F i b G V F b n R y a W V z I C 8 + P C 9 J d G V t P j x J d G V t P j x J d G V t T G 9 j Y X R p b 2 4 + P E l 0 Z W 1 U e X B l P k Z v c m 1 1 b G E 8 L 0 l 0 Z W 1 U e X B l P j x J d G V t U G F 0 a D 5 T Z W N 0 a W 9 u M S 9 L R E 0 v V m 9 v c n d h Y X J k Z W x p a m t l J T I w a 2 9 s b 2 0 l M j B p b m d l d m 9 l Z 2 Q x N T w v S X R l b V B h d G g + P C 9 J d G V t T G 9 j Y X R p b 2 4 + P F N 0 Y W J s Z U V u d H J p Z X M g L z 4 8 L 0 l 0 Z W 0 + P E l 0 Z W 0 + P E l 0 Z W 1 M b 2 N h d G l v b j 4 8 S X R l b V R 5 c G U + R m 9 y b X V s Y T w v S X R l b V R 5 c G U + P E l 0 Z W 1 Q Y X R o P l N l Y 3 R p b 2 4 x L 0 t E T S 9 B Y W 5 n Z X B h c 3 Q l M j B p d G V t J T I w d G 9 l Z 2 V 2 b 2 V n Z D E 2 P C 9 J d G V t U G F 0 a D 4 8 L 0 l 0 Z W 1 M b 2 N h d G l v b j 4 8 U 3 R h Y m x l R W 5 0 c m l l c y A v P j w v S X R l b T 4 8 S X R l b T 4 8 S X R l b U x v Y 2 F 0 a W 9 u P j x J d G V t V H l w Z T 5 G b 3 J t d W x h P C 9 J d G V t V H l w Z T 4 8 S X R l b V B h d G g + U 2 V j d G l v b j E v S 0 R N L 1 Z v b 3 J 3 Y W F y Z G V s a W p r Z S U y M G t v b G 9 t J T I w a W 5 n Z X Z v Z W d k M T Y 8 L 0 l 0 Z W 1 Q Y X R o P j w v S X R l b U x v Y 2 F 0 a W 9 u P j x T d G F i b G V F b n R y a W V z I C 8 + P C 9 J d G V t P j x J d G V t P j x J d G V t T G 9 j Y X R p b 2 4 + P E l 0 Z W 1 U e X B l P k Z v c m 1 1 b G E 8 L 0 l 0 Z W 1 U e X B l P j x J d G V t U G F 0 a D 5 T Z W N 0 a W 9 u M S 9 L R E 0 v Q W F u Z 2 V w Y X N 0 J T I w a X R l b S U y M H R v Z W d l d m 9 l Z 2 Q x N z w v S X R l b V B h d G g + P C 9 J d G V t T G 9 j Y X R p b 2 4 + P F N 0 Y W J s Z U V u d H J p Z X M g L z 4 8 L 0 l 0 Z W 0 + P E l 0 Z W 0 + P E l 0 Z W 1 M b 2 N h d G l v b j 4 8 S X R l b V R 5 c G U + R m 9 y b X V s Y T w v S X R l b V R 5 c G U + P E l 0 Z W 1 Q Y X R o P l N l Y 3 R p b 2 4 x L 0 t E T S 9 W b 2 9 y d 2 F h c m R l b G l q a 2 U l M j B r b 2 x v b S U y M G l u Z 2 V 2 b 2 V n Z D E 3 P C 9 J d G V t U G F 0 a D 4 8 L 0 l 0 Z W 1 M b 2 N h d G l v b j 4 8 U 3 R h Y m x l R W 5 0 c m l l c y A v P j w v S X R l b T 4 8 S X R l b T 4 8 S X R l b U x v Y 2 F 0 a W 9 u P j x J d G V t V H l w Z T 5 G b 3 J t d W x h P C 9 J d G V t V H l w Z T 4 8 S X R l b V B h d G g + U 2 V j d G l v b j E v S 0 R N L 0 F h b m d l c G F z d C U y M G l 0 Z W 0 l M j B 0 b 2 V n Z X Z v Z W d k M T g 8 L 0 l 0 Z W 1 Q Y X R o P j w v S X R l b U x v Y 2 F 0 a W 9 u P j x T d G F i b G V F b n R y a W V z I C 8 + P C 9 J d G V t P j x J d G V t P j x J d G V t T G 9 j Y X R p b 2 4 + P E l 0 Z W 1 U e X B l P k Z v c m 1 1 b G E 8 L 0 l 0 Z W 1 U e X B l P j x J d G V t U G F 0 a D 5 T Z W N 0 a W 9 u M S 9 L R E 0 v V m 9 v c n d h Y X J k Z W x p a m t l J T I w a 2 9 s b 2 0 l M j B p b m d l d m 9 l Z 2 Q x O D w v S X R l b V B h d G g + P C 9 J d G V t T G 9 j Y X R p b 2 4 + P F N 0 Y W J s Z U V u d H J p Z X M g L z 4 8 L 0 l 0 Z W 0 + P E l 0 Z W 0 + P E l 0 Z W 1 M b 2 N h d G l v b j 4 8 S X R l b V R 5 c G U + R m 9 y b X V s Y T w v S X R l b V R 5 c G U + P E l 0 Z W 1 Q Y X R o P l N l Y 3 R p b 2 4 x L 0 t E T S 9 B Y W 5 n Z X B h c 3 Q l M j B p d G V t J T I w d G 9 l Z 2 V 2 b 2 V n Z D E 5 P C 9 J d G V t U G F 0 a D 4 8 L 0 l 0 Z W 1 M b 2 N h d G l v b j 4 8 U 3 R h Y m x l R W 5 0 c m l l c y A v P j w v S X R l b T 4 8 S X R l b T 4 8 S X R l b U x v Y 2 F 0 a W 9 u P j x J d G V t V H l w Z T 5 G b 3 J t d W x h P C 9 J d G V t V H l w Z T 4 8 S X R l b V B h d G g + U 2 V j d G l v b j E v S 0 R N L 1 Z v b 3 J 3 Y W F y Z G V s a W p r Z S U y M G t v b G 9 t J T I w a W 5 n Z X Z v Z W d k M T k 8 L 0 l 0 Z W 1 Q Y X R o P j w v S X R l b U x v Y 2 F 0 a W 9 u P j x T d G F i b G V F b n R y a W V z I C 8 + P C 9 J d G V t P j x J d G V t P j x J d G V t T G 9 j Y X R p b 2 4 + P E l 0 Z W 1 U e X B l P k Z v c m 1 1 b G E 8 L 0 l 0 Z W 1 U e X B l P j x J d G V t U G F 0 a D 5 T Z W N 0 a W 9 u M S 9 L R E 0 v Q W F u Z 2 V w Y X N 0 J T I w a X R l b S U y M H R v Z W d l d m 9 l Z 2 Q y M D w v S X R l b V B h d G g + P C 9 J d G V t T G 9 j Y X R p b 2 4 + P F N 0 Y W J s Z U V u d H J p Z X M g L z 4 8 L 0 l 0 Z W 0 + P E l 0 Z W 0 + P E l 0 Z W 1 M b 2 N h d G l v b j 4 8 S X R l b V R 5 c G U + R m 9 y b X V s Y T w v S X R l b V R 5 c G U + P E l 0 Z W 1 Q Y X R o P l N l Y 3 R p b 2 4 x L 0 t E T S 9 B Y W 5 n Z X B h c 3 Q l M j B p d G V t J T I w d G 9 l Z 2 V 2 b 2 V n Z D I x P C 9 J d G V t U G F 0 a D 4 8 L 0 l 0 Z W 1 M b 2 N h d G l v b j 4 8 U 3 R h Y m x l R W 5 0 c m l l c y A v P j w v S X R l b T 4 8 S X R l b T 4 8 S X R l b U x v Y 2 F 0 a W 9 u P j x J d G V t V H l w Z T 5 G b 3 J t d W x h P C 9 J d G V t V H l w Z T 4 8 S X R l b V B h d G g + U 2 V j d G l v b j E v S 0 R N L 0 F h b m d l c G F z d C U y M G l 0 Z W 0 l M j B 0 b 2 V n Z X Z v Z W d k M j I 8 L 0 l 0 Z W 1 Q Y X R o P j w v S X R l b U x v Y 2 F 0 a W 9 u P j x T d G F i b G V F b n R y a W V z I C 8 + P C 9 J d G V t P j x J d G V t P j x J d G V t T G 9 j Y X R p b 2 4 + P E l 0 Z W 1 U e X B l P k Z v c m 1 1 b G E 8 L 0 l 0 Z W 1 U e X B l P j x J d G V t U G F 0 a D 5 T Z W N 0 a W 9 u M S 9 L R E 0 v T m F t Z W 4 l M j B 2 Y W 4 l M j B r b 2 x v b W 1 l b i U y M G d l d 2 l q e m l n Z C U y M D E 8 L 0 l 0 Z W 1 Q Y X R o P j w v S X R l b U x v Y 2 F 0 a W 9 u P j x T d G F i b G V F b n R y a W V z I C 8 + P C 9 J d G V t P j x J d G V t P j x J d G V t T G 9 j Y X R p b 2 4 + P E l 0 Z W 1 U e X B l P k Z v c m 1 1 b G E 8 L 0 l 0 Z W 1 U e X B l P j x J d G V t U G F 0 a D 5 T Z W N 0 a W 9 u M S 9 L R E 0 v T m F t Z W 4 l M j B 2 Y W 4 l M j B r b 2 x v b W 1 l b i U y M G d l d 2 l q e m l n Z C U y M D I 8 L 0 l 0 Z W 1 Q Y X R o P j w v S X R l b U x v Y 2 F 0 a W 9 u P j x T d G F i b G V F b n R y a W V z I C 8 + P C 9 J d G V t P j x J d G V t P j x J d G V t T G 9 j Y X R p b 2 4 + P E l 0 Z W 1 U e X B l P k Z v c m 1 1 b G E 8 L 0 l 0 Z W 1 U e X B l P j x J d G V t U G F 0 a D 5 T Z W N 0 a W 9 u M S 9 L R E 0 v S 2 9 s b 2 1 t Z W 4 l M j B 2 Z X J 3 a W p k Z X J k P C 9 J d G V t U G F 0 a D 4 8 L 0 l 0 Z W 1 M b 2 N h d G l v b j 4 8 U 3 R h Y m x l R W 5 0 c m l l c y A v P j w v S X R l b T 4 8 S X R l b T 4 8 S X R l b U x v Y 2 F 0 a W 9 u P j x J d G V t V H l w Z T 5 G b 3 J t d W x h P C 9 J d G V t V H l w Z T 4 8 S X R l b V B h d G g + U 2 V j d G l v b j E v S 0 R N L 0 t v b G 9 t b W V u J T I w d m V y d 2 l q Z G V y Z C U y M D E 8 L 0 l 0 Z W 1 Q Y X R o P j w v S X R l b U x v Y 2 F 0 a W 9 u P j x T d G F i b G V F b n R y a W V z I C 8 + P C 9 J d G V t P j x J d G V t P j x J d G V t T G 9 j Y X R p b 2 4 + P E l 0 Z W 1 U e X B l P k Z v c m 1 1 b G E 8 L 0 l 0 Z W 1 U e X B l P j x J d G V t U G F 0 a D 5 T Z W N 0 a W 9 u M S 9 L R E 0 v Q W F u Z 2 V w Y X N 0 J T I w a X R l b S U y M H R v Z W d l d m 9 l Z 2 Q y O D w v S X R l b V B h d G g + P C 9 J d G V t T G 9 j Y X R p b 2 4 + P F N 0 Y W J s Z U V u d H J p Z X M g L z 4 8 L 0 l 0 Z W 0 + P E l 0 Z W 0 + P E l 0 Z W 1 M b 2 N h d G l v b j 4 8 S X R l b V R 5 c G U + R m 9 y b X V s Y T w v S X R l b V R 5 c G U + P E l 0 Z W 1 Q Y X R o P l N l Y 3 R p b 2 4 x L 0 t E T S 9 B Y W 5 n Z X B h c 3 Q l M j B p d G V t J T I w d G 9 l Z 2 V 2 b 2 V n Z D I 5 P C 9 J d G V t U G F 0 a D 4 8 L 0 l 0 Z W 1 M b 2 N h d G l v b j 4 8 U 3 R h Y m x l R W 5 0 c m l l c y A v P j w v S X R l b T 4 8 S X R l b T 4 8 S X R l b U x v Y 2 F 0 a W 9 u P j x J d G V t V H l w Z T 5 G b 3 J t d W x h P C 9 J d G V t V H l w Z T 4 8 S X R l b V B h d G g + U 2 V j d G l v b j E v S 0 R N L 0 F h b m d l c G F z d C U y M G l 0 Z W 0 l M j B 0 b 2 V n Z X Z v Z W d k M z A 8 L 0 l 0 Z W 1 Q Y X R o P j w v S X R l b U x v Y 2 F 0 a W 9 u P j x T d G F i b G V F b n R y a W V z I C 8 + P C 9 J d G V t P j x J d G V t P j x J d G V t T G 9 j Y X R p b 2 4 + P E l 0 Z W 1 U e X B l P k Z v c m 1 1 b G E 8 L 0 l 0 Z W 1 U e X B l P j x J d G V t U G F 0 a D 5 T Z W N 0 a W 9 u M S 9 L R E 0 v Q W F u Z 2 V w Y X N 0 J T I w a X R l b S U y M H R v Z W d l d m 9 l Z 2 Q z M T w v S X R l b V B h d G g + P C 9 J d G V t T G 9 j Y X R p b 2 4 + P F N 0 Y W J s Z U V u d H J p Z X M g L z 4 8 L 0 l 0 Z W 0 + P E l 0 Z W 0 + P E l 0 Z W 1 M b 2 N h d G l v b j 4 8 S X R l b V R 5 c G U + R m 9 y b X V s Y T w v S X R l b V R 5 c G U + P E l 0 Z W 1 Q Y X R o P l N l Y 3 R p b 2 4 x L 0 t E T S 9 B Y W 5 n Z X B h c 3 Q l M j B p d G V t J T I w d G 9 l Z 2 V 2 b 2 V n Z D M y P C 9 J d G V t U G F 0 a D 4 8 L 0 l 0 Z W 1 M b 2 N h d G l v b j 4 8 U 3 R h Y m x l R W 5 0 c m l l c y A v P j w v S X R l b T 4 8 S X R l b T 4 8 S X R l b U x v Y 2 F 0 a W 9 u P j x J d G V t V H l w Z T 5 G b 3 J t d W x h P C 9 J d G V t V H l w Z T 4 8 S X R l b V B h d G g + U 2 V j d G l v b j E v S 0 R N L 0 F h b m d l c G F z d C U y M G l 0 Z W 0 l M j B 0 b 2 V n Z X Z v Z W d k M z M 8 L 0 l 0 Z W 1 Q Y X R o P j w v S X R l b U x v Y 2 F 0 a W 9 u P j x T d G F i b G V F b n R y a W V z I C 8 + P C 9 J d G V t P j x J d G V t P j x J d G V t T G 9 j Y X R p b 2 4 + P E l 0 Z W 1 U e X B l P k Z v c m 1 1 b G E 8 L 0 l 0 Z W 1 U e X B l P j x J d G V t U G F 0 a D 5 T Z W N 0 a W 9 u M S 9 L R E 0 v Q W F u Z 2 V w Y X N 0 J T I w a X R l b S U y M H R v Z W d l d m 9 l Z 2 Q z N D w v S X R l b V B h d G g + P C 9 J d G V t T G 9 j Y X R p b 2 4 + P F N 0 Y W J s Z U V u d H J p Z X M g L z 4 8 L 0 l 0 Z W 0 + P E l 0 Z W 0 + P E l 0 Z W 1 M b 2 N h d G l v b j 4 8 S X R l b V R 5 c G U + R m 9 y b X V s Y T w v S X R l b V R 5 c G U + P E l 0 Z W 1 Q Y X R o P l N l Y 3 R p b 2 4 x L 0 t E T S 9 B Y W 5 n Z X B h c 3 Q l M j B p d G V t J T I w d G 9 l Z 2 V 2 b 2 V n Z D M 1 P C 9 J d G V t U G F 0 a D 4 8 L 0 l 0 Z W 1 M b 2 N h d G l v b j 4 8 U 3 R h Y m x l R W 5 0 c m l l c y A v P j w v S X R l b T 4 8 S X R l b T 4 8 S X R l b U x v Y 2 F 0 a W 9 u P j x J d G V t V H l w Z T 5 G b 3 J t d W x h P C 9 J d G V t V H l w Z T 4 8 S X R l b V B h d G g + U 2 V j d G l v b j E v S 0 R N L 0 F h b m d l c G F z d C U y M G l 0 Z W 0 l M j B 0 b 2 V n Z X Z v Z W d k M z Y 8 L 0 l 0 Z W 1 Q Y X R o P j w v S X R l b U x v Y 2 F 0 a W 9 u P j x T d G F i b G V F b n R y a W V z I C 8 + P C 9 J d G V t P j x J d G V t P j x J d G V t T G 9 j Y X R p b 2 4 + P E l 0 Z W 1 U e X B l P k Z v c m 1 1 b G E 8 L 0 l 0 Z W 1 U e X B l P j x J d G V t U G F 0 a D 5 T Z W N 0 a W 9 u M S 9 L R E 0 v Q W F u Z 2 V w Y X N 0 J T I w a X R l b S U y M H R v Z W d l d m 9 l Z 2 Q z N z w v S X R l b V B h d G g + P C 9 J d G V t T G 9 j Y X R p b 2 4 + P F N 0 Y W J s Z U V u d H J p Z X M g L z 4 8 L 0 l 0 Z W 0 + P E l 0 Z W 0 + P E l 0 Z W 1 M b 2 N h d G l v b j 4 8 S X R l b V R 5 c G U + R m 9 y b X V s Y T w v S X R l b V R 5 c G U + P E l 0 Z W 1 Q Y X R o P l N l Y 3 R p b 2 4 x L 0 t E T S 9 B Y W 5 n Z X B h c 3 Q l M j B p d G V t J T I w d G 9 l Z 2 V 2 b 2 V n Z D M 4 P C 9 J d G V t U G F 0 a D 4 8 L 0 l 0 Z W 1 M b 2 N h d G l v b j 4 8 U 3 R h Y m x l R W 5 0 c m l l c y A v P j w v S X R l b T 4 8 S X R l b T 4 8 S X R l b U x v Y 2 F 0 a W 9 u P j x J d G V t V H l w Z T 5 G b 3 J t d W x h P C 9 J d G V t V H l w Z T 4 8 S X R l b V B h d G g + U 2 V j d G l v b j E v S 0 R N L 0 F h b m d l c G F z d C U y M G l 0 Z W 0 l M j B 0 b 2 V n Z X Z v Z W d k M z k 8 L 0 l 0 Z W 1 Q Y X R o P j w v S X R l b U x v Y 2 F 0 a W 9 u P j x T d G F i b G V F b n R y a W V z I C 8 + P C 9 J d G V t P j x J d G V t P j x J d G V t T G 9 j Y X R p b 2 4 + P E l 0 Z W 1 U e X B l P k Z v c m 1 1 b G E 8 L 0 l 0 Z W 1 U e X B l P j x J d G V t U G F 0 a D 5 T Z W N 0 a W 9 u M S 9 L R E 0 v Q W F u Z 2 V w Y X N 0 J T I w a X R l b S U y M H R v Z W d l d m 9 l Z 2 Q 0 M D w v S X R l b V B h d G g + P C 9 J d G V t T G 9 j Y X R p b 2 4 + P F N 0 Y W J s Z U V u d H J p Z X M g L z 4 8 L 0 l 0 Z W 0 + P E l 0 Z W 0 + P E l 0 Z W 1 M b 2 N h d G l v b j 4 8 S X R l b V R 5 c G U + R m 9 y b X V s Y T w v S X R l b V R 5 c G U + P E l 0 Z W 1 Q Y X R o P l N l Y 3 R p b 2 4 x L 0 t E T S 9 B Y W 5 n Z X B h c 3 Q l M j B p d G V t J T I w d G 9 l Z 2 V 2 b 2 V n Z D Q x P C 9 J d G V t U G F 0 a D 4 8 L 0 l 0 Z W 1 M b 2 N h d G l v b j 4 8 U 3 R h Y m x l R W 5 0 c m l l c y A v P j w v S X R l b T 4 8 S X R l b T 4 8 S X R l b U x v Y 2 F 0 a W 9 u P j x J d G V t V H l w Z T 5 G b 3 J t d W x h P C 9 J d G V t V H l w Z T 4 8 S X R l b V B h d G g + U 2 V j d G l v b j E v S 0 R N L 0 F h b m d l c G F z d C U y M G l 0 Z W 0 l M j B 0 b 2 V n Z X Z v Z W d k N D I 8 L 0 l 0 Z W 1 Q Y X R o P j w v S X R l b U x v Y 2 F 0 a W 9 u P j x T d G F i b G V F b n R y a W V z I C 8 + P C 9 J d G V t P j x J d G V t P j x J d G V t T G 9 j Y X R p b 2 4 + P E l 0 Z W 1 U e X B l P k Z v c m 1 1 b G E 8 L 0 l 0 Z W 1 U e X B l P j x J d G V t U G F 0 a D 5 T Z W N 0 a W 9 u M S 9 L R E 0 v Q W F u Z 2 V w Y X N 0 J T I w a X R l b S U y M H R v Z W d l d m 9 l Z 2 Q 0 M z w v S X R l b V B h d G g + P C 9 J d G V t T G 9 j Y X R p b 2 4 + P F N 0 Y W J s Z U V u d H J p Z X M g L z 4 8 L 0 l 0 Z W 0 + P E l 0 Z W 0 + P E l 0 Z W 1 M b 2 N h d G l v b j 4 8 S X R l b V R 5 c G U + R m 9 y b X V s Y T w v S X R l b V R 5 c G U + P E l 0 Z W 1 Q Y X R o P l N l Y 3 R p b 2 4 x L 0 t E T S 9 B Y W 5 n Z X B h c 3 Q l M j B p d G V t J T I w d G 9 l Z 2 V 2 b 2 V n Z D Q 0 P C 9 J d G V t U G F 0 a D 4 8 L 0 l 0 Z W 1 M b 2 N h d G l v b j 4 8 U 3 R h Y m x l R W 5 0 c m l l c y A v P j w v S X R l b T 4 8 S X R l b T 4 8 S X R l b U x v Y 2 F 0 a W 9 u P j x J d G V t V H l w Z T 5 G b 3 J t d W x h P C 9 J d G V t V H l w Z T 4 8 S X R l b V B h d G g + U 2 V j d G l v b j E v S 0 R N L 0 F h b m d l c G F z d C U y M G l 0 Z W 0 l M j B 0 b 2 V n Z X Z v Z W d k N D U 8 L 0 l 0 Z W 1 Q Y X R o P j w v S X R l b U x v Y 2 F 0 a W 9 u P j x T d G F i b G V F b n R y a W V z I C 8 + P C 9 J d G V t P j x J d G V t P j x J d G V t T G 9 j Y X R p b 2 4 + P E l 0 Z W 1 U e X B l P k Z v c m 1 1 b G E 8 L 0 l 0 Z W 1 U e X B l P j x J d G V t U G F 0 a D 5 T Z W N 0 a W 9 u M S 9 L R E 0 v Q W F u Z 2 V w Y X N 0 J T I w a X R l b S U y M H R v Z W d l d m 9 l Z 2 Q 0 N j w v S X R l b V B h d G g + P C 9 J d G V t T G 9 j Y X R p b 2 4 + P F N 0 Y W J s Z U V u d H J p Z X M g L z 4 8 L 0 l 0 Z W 0 + P E l 0 Z W 0 + P E l 0 Z W 1 M b 2 N h d G l v b j 4 8 S X R l b V R 5 c G U + R m 9 y b X V s Y T w v S X R l b V R 5 c G U + P E l 0 Z W 1 Q Y X R o P l N l Y 3 R p b 2 4 x L 0 t E T S 9 B Y W 5 n Z X B h c 3 Q l M j B p d G V t J T I w d G 9 l Z 2 V 2 b 2 V n Z D Q 3 P C 9 J d G V t U G F 0 a D 4 8 L 0 l 0 Z W 1 M b 2 N h d G l v b j 4 8 U 3 R h Y m x l R W 5 0 c m l l c y A v P j w v S X R l b T 4 8 S X R l b T 4 8 S X R l b U x v Y 2 F 0 a W 9 u P j x J d G V t V H l w Z T 5 G b 3 J t d W x h P C 9 J d G V t V H l w Z T 4 8 S X R l b V B h d G g + U 2 V j d G l v b j E v S 0 R N L 0 F h b m d l c G F z d C U y M G l 0 Z W 0 l M j B 0 b 2 V n Z X Z v Z W d k N D g 8 L 0 l 0 Z W 1 Q Y X R o P j w v S X R l b U x v Y 2 F 0 a W 9 u P j x T d G F i b G V F b n R y a W V z I C 8 + P C 9 J d G V t P j x J d G V t P j x J d G V t T G 9 j Y X R p b 2 4 + P E l 0 Z W 1 U e X B l P k Z v c m 1 1 b G E 8 L 0 l 0 Z W 1 U e X B l P j x J d G V t U G F 0 a D 5 T Z W N 0 a W 9 u M S 9 L R E 0 v Q W F u Z 2 V w Y X N 0 J T I w a X R l b S U y M H R v Z W d l d m 9 l Z 2 Q 0 O T w v S X R l b V B h d G g + P C 9 J d G V t T G 9 j Y X R p b 2 4 + P F N 0 Y W J s Z U V u d H J p Z X M g L z 4 8 L 0 l 0 Z W 0 + P E l 0 Z W 0 + P E l 0 Z W 1 M b 2 N h d G l v b j 4 8 S X R l b V R 5 c G U + R m 9 y b X V s Y T w v S X R l b V R 5 c G U + P E l 0 Z W 1 Q Y X R o P l N l Y 3 R p b 2 4 x L 0 t E T S 9 B Y W 5 n Z X B h c 3 Q l M j B p d G V t J T I w d G 9 l Z 2 V 2 b 2 V n Z D U w P C 9 J d G V t U G F 0 a D 4 8 L 0 l 0 Z W 1 M b 2 N h d G l v b j 4 8 U 3 R h Y m x l R W 5 0 c m l l c y A v P j w v S X R l b T 4 8 S X R l b T 4 8 S X R l b U x v Y 2 F 0 a W 9 u P j x J d G V t V H l w Z T 5 G b 3 J t d W x h P C 9 J d G V t V H l w Z T 4 8 S X R l b V B h d G g + U 2 V j d G l v b j E v S 0 R N L 0 F h b m d l c G F z d C U y M G l 0 Z W 0 l M j B 0 b 2 V n Z X Z v Z W d k N T E 8 L 0 l 0 Z W 1 Q Y X R o P j w v S X R l b U x v Y 2 F 0 a W 9 u P j x T d G F i b G V F b n R y a W V z I C 8 + P C 9 J d G V t P j x J d G V t P j x J d G V t T G 9 j Y X R p b 2 4 + P E l 0 Z W 1 U e X B l P k Z v c m 1 1 b G E 8 L 0 l 0 Z W 1 U e X B l P j x J d G V t U G F 0 a D 5 T Z W N 0 a W 9 u M S 9 L R E 0 v Q W F u Z 2 V w Y X N 0 J T I w a X R l b S U y M H R v Z W d l d m 9 l Z 2 Q 1 M j w v S X R l b V B h d G g + P C 9 J d G V t T G 9 j Y X R p b 2 4 + P F N 0 Y W J s Z U V u d H J p Z X M g L z 4 8 L 0 l 0 Z W 0 + P E l 0 Z W 0 + P E l 0 Z W 1 M b 2 N h d G l v b j 4 8 S X R l b V R 5 c G U + R m 9 y b X V s Y T w v S X R l b V R 5 c G U + P E l 0 Z W 1 Q Y X R o P l N l Y 3 R p b 2 4 x L 0 t E T S 9 B Y W 5 n Z X B h c 3 Q l M j B p d G V t J T I w d G 9 l Z 2 V 2 b 2 V n Z D U z P C 9 J d G V t U G F 0 a D 4 8 L 0 l 0 Z W 1 M b 2 N h d G l v b j 4 8 U 3 R h Y m x l R W 5 0 c m l l c y A v P j w v S X R l b T 4 8 S X R l b T 4 8 S X R l b U x v Y 2 F 0 a W 9 u P j x J d G V t V H l w Z T 5 G b 3 J t d W x h P C 9 J d G V t V H l w Z T 4 8 S X R l b V B h d G g + U 2 V j d G l v b j E v S 0 R N L 0 F h b m d l c G F z d C U y M G l 0 Z W 0 l M j B 0 b 2 V n Z X Z v Z W d k N T Q 8 L 0 l 0 Z W 1 Q Y X R o P j w v S X R l b U x v Y 2 F 0 a W 9 u P j x T d G F i b G V F b n R y a W V z I C 8 + P C 9 J d G V t P j x J d G V t P j x J d G V t T G 9 j Y X R p b 2 4 + P E l 0 Z W 1 U e X B l P k Z v c m 1 1 b G E 8 L 0 l 0 Z W 1 U e X B l P j x J d G V t U G F 0 a D 5 T Z W N 0 a W 9 u M S 9 L R E 0 v Q W F u Z 2 V w Y X N 0 J T I w a X R l b S U y M H R v Z W d l d m 9 l Z 2 Q 1 N T w v S X R l b V B h d G g + P C 9 J d G V t T G 9 j Y X R p b 2 4 + P F N 0 Y W J s Z U V u d H J p Z X M g L z 4 8 L 0 l 0 Z W 0 + P E l 0 Z W 0 + P E l 0 Z W 1 M b 2 N h d G l v b j 4 8 S X R l b V R 5 c G U + R m 9 y b X V s Y T w v S X R l b V R 5 c G U + P E l 0 Z W 1 Q Y X R o P l N l Y 3 R p b 2 4 x L 0 t E T S 9 B Y W 5 n Z X B h c 3 Q l M j B p d G V t J T I w d G 9 l Z 2 V 2 b 2 V n Z D U 2 P C 9 J d G V t U G F 0 a D 4 8 L 0 l 0 Z W 1 M b 2 N h d G l v b j 4 8 U 3 R h Y m x l R W 5 0 c m l l c y A v P j w v S X R l b T 4 8 S X R l b T 4 8 S X R l b U x v Y 2 F 0 a W 9 u P j x J d G V t V H l w Z T 5 G b 3 J t d W x h P C 9 J d G V t V H l w Z T 4 8 S X R l b V B h d G g + U 2 V j d G l v b j E v S 0 R N L 0 F h b m d l c G F z d C U y M G l 0 Z W 0 l M j B 0 b 2 V n Z X Z v Z W d k N T c 8 L 0 l 0 Z W 1 Q Y X R o P j w v S X R l b U x v Y 2 F 0 a W 9 u P j x T d G F i b G V F b n R y a W V z I C 8 + P C 9 J d G V t P j x J d G V t P j x J d G V t T G 9 j Y X R p b 2 4 + P E l 0 Z W 1 U e X B l P k Z v c m 1 1 b G E 8 L 0 l 0 Z W 1 U e X B l P j x J d G V t U G F 0 a D 5 T Z W N 0 a W 9 u M S 9 L R E 0 v V m 9 v c n d h Y X J k Z W x p a m t l J T I w a 2 9 s b 2 0 l M j B p b m d l d m 9 l Z 2 Q z M D w v S X R l b V B h d G g + P C 9 J d G V t T G 9 j Y X R p b 2 4 + P F N 0 Y W J s Z U V u d H J p Z X M g L z 4 8 L 0 l 0 Z W 0 + P E l 0 Z W 0 + P E l 0 Z W 1 M b 2 N h d G l v b j 4 8 S X R l b V R 5 c G U + R m 9 y b X V s Y T w v S X R l b V R 5 c G U + P E l 0 Z W 1 Q Y X R o P l N l Y 3 R p b 2 4 x L 0 t E T S 9 W b 2 9 y d 2 F h c m R l b G l q a 2 U l M j B r b 2 x v b S U y M G l u Z 2 V 2 b 2 V n Z D M x P C 9 J d G V t U G F 0 a D 4 8 L 0 l 0 Z W 1 M b 2 N h d G l v b j 4 8 U 3 R h Y m x l R W 5 0 c m l l c y A v P j w v S X R l b T 4 8 S X R l b T 4 8 S X R l b U x v Y 2 F 0 a W 9 u P j x J d G V t V H l w Z T 5 G b 3 J t d W x h P C 9 J d G V t V H l w Z T 4 8 S X R l b V B h d G g + U 2 V j d G l v b j E v S 0 R N L 1 Z v b 3 J 3 Y W F y Z G V s a W p r Z S U y M G t v b G 9 t J T I w a W 5 n Z X Z v Z W d k M z I 8 L 0 l 0 Z W 1 Q Y X R o P j w v S X R l b U x v Y 2 F 0 a W 9 u P j x T d G F i b G V F b n R y a W V z I C 8 + P C 9 J d G V t P j x J d G V t P j x J d G V t T G 9 j Y X R p b 2 4 + P E l 0 Z W 1 U e X B l P k Z v c m 1 1 b G E 8 L 0 l 0 Z W 1 U e X B l P j x J d G V t U G F 0 a D 5 T Z W N 0 a W 9 u M S 9 L R E 0 v V m 9 v c n d h Y X J k Z W x p a m t l J T I w a 2 9 s b 2 0 l M j B p b m d l d m 9 l Z 2 Q z M z w v S X R l b V B h d G g + P C 9 J d G V t T G 9 j Y X R p b 2 4 + P F N 0 Y W J s Z U V u d H J p Z X M g L z 4 8 L 0 l 0 Z W 0 + P E l 0 Z W 0 + P E l 0 Z W 1 M b 2 N h d G l v b j 4 8 S X R l b V R 5 c G U + R m 9 y b X V s Y T w v S X R l b V R 5 c G U + P E l 0 Z W 1 Q Y X R o P l N l Y 3 R p b 2 4 x L 0 t E T S 9 W b 2 9 y d 2 F h c m R l b G l q a 2 U l M j B r b 2 x v b S U y M G l u Z 2 V 2 b 2 V n Z D M 0 P C 9 J d G V t U G F 0 a D 4 8 L 0 l 0 Z W 1 M b 2 N h d G l v b j 4 8 U 3 R h Y m x l R W 5 0 c m l l c y A v P j w v S X R l b T 4 8 S X R l b T 4 8 S X R l b U x v Y 2 F 0 a W 9 u P j x J d G V t V H l w Z T 5 G b 3 J t d W x h P C 9 J d G V t V H l w Z T 4 8 S X R l b V B h d G g + U 2 V j d G l v b j E v S 0 R N L 1 Z v b 3 J 3 Y W F y Z G V s a W p r Z S U y M G t v b G 9 t J T I w a W 5 n Z X Z v Z W d k M z U 8 L 0 l 0 Z W 1 Q Y X R o P j w v S X R l b U x v Y 2 F 0 a W 9 u P j x T d G F i b G V F b n R y a W V z I C 8 + P C 9 J d G V t P j x J d G V t P j x J d G V t T G 9 j Y X R p b 2 4 + P E l 0 Z W 1 U e X B l P k Z v c m 1 1 b G E 8 L 0 l 0 Z W 1 U e X B l P j x J d G V t U G F 0 a D 5 T Z W N 0 a W 9 u M S 9 L R E 0 v V m 9 v c n d h Y X J k Z W x p a m t l J T I w a 2 9 s b 2 0 l M j B p b m d l d m 9 l Z 2 Q z N j w v S X R l b V B h d G g + P C 9 J d G V t T G 9 j Y X R p b 2 4 + P F N 0 Y W J s Z U V u d H J p Z X M g L z 4 8 L 0 l 0 Z W 0 + P E l 0 Z W 0 + P E l 0 Z W 1 M b 2 N h d G l v b j 4 8 S X R l b V R 5 c G U + R m 9 y b X V s Y T w v S X R l b V R 5 c G U + P E l 0 Z W 1 Q Y X R o P l N l Y 3 R p b 2 4 x L 0 t E T S 9 W b 2 9 y d 2 F h c m R l b G l q a 2 U l M j B r b 2 x v b S U y M G l u Z 2 V 2 b 2 V n Z D M 3 P C 9 J d G V t U G F 0 a D 4 8 L 0 l 0 Z W 1 M b 2 N h d G l v b j 4 8 U 3 R h Y m x l R W 5 0 c m l l c y A v P j w v S X R l b T 4 8 S X R l b T 4 8 S X R l b U x v Y 2 F 0 a W 9 u P j x J d G V t V H l w Z T 5 G b 3 J t d W x h P C 9 J d G V t V H l w Z T 4 8 S X R l b V B h d G g + U 2 V j d G l v b j E v S 0 R N L 1 Z v b 3 J 3 Y W F y Z G V s a W p r Z S U y M G t v b G 9 t J T I w a W 5 n Z X Z v Z W d k M z g 8 L 0 l 0 Z W 1 Q Y X R o P j w v S X R l b U x v Y 2 F 0 a W 9 u P j x T d G F i b G V F b n R y a W V z I C 8 + P C 9 J d G V t P j x J d G V t P j x J d G V t T G 9 j Y X R p b 2 4 + P E l 0 Z W 1 U e X B l P k Z v c m 1 1 b G E 8 L 0 l 0 Z W 1 U e X B l P j x J d G V t U G F 0 a D 5 T Z W N 0 a W 9 u M S 9 L R E 0 v V m 9 v c n d h Y X J k Z W x p a m t l J T I w a 2 9 s b 2 0 l M j B p b m d l d m 9 l Z 2 Q z O T w v S X R l b V B h d G g + P C 9 J d G V t T G 9 j Y X R p b 2 4 + P F N 0 Y W J s Z U V u d H J p Z X M g L z 4 8 L 0 l 0 Z W 0 + P E l 0 Z W 0 + P E l 0 Z W 1 M b 2 N h d G l v b j 4 8 S X R l b V R 5 c G U + R m 9 y b X V s Y T w v S X R l b V R 5 c G U + P E l 0 Z W 1 Q Y X R o P l N l Y 3 R p b 2 4 x L 0 t E T S 9 W b 2 9 y d 2 F h c m R l b G l q a 2 U l M j B r b 2 x v b S U y M G l u Z 2 V 2 b 2 V n Z D Q w P C 9 J d G V t U G F 0 a D 4 8 L 0 l 0 Z W 1 M b 2 N h d G l v b j 4 8 U 3 R h Y m x l R W 5 0 c m l l c y A v P j w v S X R l b T 4 8 S X R l b T 4 8 S X R l b U x v Y 2 F 0 a W 9 u P j x J d G V t V H l w Z T 5 G b 3 J t d W x h P C 9 J d G V t V H l w Z T 4 8 S X R l b V B h d G g + U 2 V j d G l v b j E v S 0 R N L 1 Z v b 3 J 3 Y W F y Z G V s a W p r Z S U y M G t v b G 9 t J T I w a W 5 n Z X Z v Z W d k N D E 8 L 0 l 0 Z W 1 Q Y X R o P j w v S X R l b U x v Y 2 F 0 a W 9 u P j x T d G F i b G V F b n R y a W V z I C 8 + P C 9 J d G V t P j x J d G V t P j x J d G V t T G 9 j Y X R p b 2 4 + P E l 0 Z W 1 U e X B l P k Z v c m 1 1 b G E 8 L 0 l 0 Z W 1 U e X B l P j x J d G V t U G F 0 a D 5 T Z W N 0 a W 9 u M S 9 L R E 0 v V m 9 v c n d h Y X J k Z W x p a m t l J T I w a 2 9 s b 2 0 l M j B p b m d l d m 9 l Z 2 Q 0 M j w v S X R l b V B h d G g + P C 9 J d G V t T G 9 j Y X R p b 2 4 + P F N 0 Y W J s Z U V u d H J p Z X M g L z 4 8 L 0 l 0 Z W 0 + P E l 0 Z W 0 + P E l 0 Z W 1 M b 2 N h d G l v b j 4 8 S X R l b V R 5 c G U + R m 9 y b X V s Y T w v S X R l b V R 5 c G U + P E l 0 Z W 1 Q Y X R o P l N l Y 3 R p b 2 4 x L 0 t E T S 9 W b 2 9 y d 2 F h c m R l b G l q a 2 U l M j B r b 2 x v b S U y M G l u Z 2 V 2 b 2 V n Z D Q z P C 9 J d G V t U G F 0 a D 4 8 L 0 l 0 Z W 1 M b 2 N h d G l v b j 4 8 U 3 R h Y m x l R W 5 0 c m l l c y A v P j w v S X R l b T 4 8 S X R l b T 4 8 S X R l b U x v Y 2 F 0 a W 9 u P j x J d G V t V H l w Z T 5 G b 3 J t d W x h P C 9 J d G V t V H l w Z T 4 8 S X R l b V B h d G g + U 2 V j d G l v b j E v S 0 R N L 1 Z v b 3 J 3 Y W F y Z G V s a W p r Z S U y M G t v b G 9 t J T I w a W 5 n Z X Z v Z W d k N D Q 8 L 0 l 0 Z W 1 Q Y X R o P j w v S X R l b U x v Y 2 F 0 a W 9 u P j x T d G F i b G V F b n R y a W V z I C 8 + P C 9 J d G V t P j x J d G V t P j x J d G V t T G 9 j Y X R p b 2 4 + P E l 0 Z W 1 U e X B l P k Z v c m 1 1 b G E 8 L 0 l 0 Z W 1 U e X B l P j x J d G V t U G F 0 a D 5 T Z W N 0 a W 9 u M S 9 L R E 0 v V m 9 v c n d h Y X J k Z W x p a m t l J T I w a 2 9 s b 2 0 l M j B p b m d l d m 9 l Z 2 Q 0 N T w v S X R l b V B h d G g + P C 9 J d G V t T G 9 j Y X R p b 2 4 + P F N 0 Y W J s Z U V u d H J p Z X M g L z 4 8 L 0 l 0 Z W 0 + P E l 0 Z W 0 + P E l 0 Z W 1 M b 2 N h d G l v b j 4 8 S X R l b V R 5 c G U + R m 9 y b X V s Y T w v S X R l b V R 5 c G U + P E l 0 Z W 1 Q Y X R o P l N l Y 3 R p b 2 4 x L 0 t E T S 9 W b 2 9 y d 2 F h c m R l b G l q a 2 U l M j B r b 2 x v b S U y M G l u Z 2 V 2 b 2 V n Z D Q 2 P C 9 J d G V t U G F 0 a D 4 8 L 0 l 0 Z W 1 M b 2 N h d G l v b j 4 8 U 3 R h Y m x l R W 5 0 c m l l c y A v P j w v S X R l b T 4 8 S X R l b T 4 8 S X R l b U x v Y 2 F 0 a W 9 u P j x J d G V t V H l w Z T 5 G b 3 J t d W x h P C 9 J d G V t V H l w Z T 4 8 S X R l b V B h d G g + U 2 V j d G l v b j E v S 0 R N L 1 Z v b 3 J 3 Y W F y Z G V s a W p r Z S U y M G t v b G 9 t J T I w a W 5 n Z X Z v Z W d k N D c 8 L 0 l 0 Z W 1 Q Y X R o P j w v S X R l b U x v Y 2 F 0 a W 9 u P j x T d G F i b G V F b n R y a W V z I C 8 + P C 9 J d G V t P j x J d G V t P j x J d G V t T G 9 j Y X R p b 2 4 + P E l 0 Z W 1 U e X B l P k Z v c m 1 1 b G E 8 L 0 l 0 Z W 1 U e X B l P j x J d G V t U G F 0 a D 5 T Z W N 0 a W 9 u M S 9 L R E 0 v V m 9 v c n d h Y X J k Z W x p a m t l J T I w a 2 9 s b 2 0 l M j B p b m d l d m 9 l Z 2 Q 0 O D w v S X R l b V B h d G g + P C 9 J d G V t T G 9 j Y X R p b 2 4 + P F N 0 Y W J s Z U V u d H J p Z X M g L z 4 8 L 0 l 0 Z W 0 + P E l 0 Z W 0 + P E l 0 Z W 1 M b 2 N h d G l v b j 4 8 S X R l b V R 5 c G U + R m 9 y b X V s Y T w v S X R l b V R 5 c G U + P E l 0 Z W 1 Q Y X R o P l N l Y 3 R p b 2 4 x L 0 t E T S 9 W b 2 9 y d 2 F h c m R l b G l q a 2 U l M j B r b 2 x v b S U y M G l u Z 2 V 2 b 2 V n Z D Q 5 P C 9 J d G V t U G F 0 a D 4 8 L 0 l 0 Z W 1 M b 2 N h d G l v b j 4 8 U 3 R h Y m x l R W 5 0 c m l l c y A v P j w v S X R l b T 4 8 S X R l b T 4 8 S X R l b U x v Y 2 F 0 a W 9 u P j x J d G V t V H l w Z T 5 G b 3 J t d W x h P C 9 J d G V t V H l w Z T 4 8 S X R l b V B h d G g + U 2 V j d G l v b j E v S 0 R N L 1 Z v b 3 J 3 Y W F y Z G V s a W p r Z S U y M G t v b G 9 t J T I w a W 5 n Z X Z v Z W d k N T A 8 L 0 l 0 Z W 1 Q Y X R o P j w v S X R l b U x v Y 2 F 0 a W 9 u P j x T d G F i b G V F b n R y a W V z I C 8 + P C 9 J d G V t P j x J d G V t P j x J d G V t T G 9 j Y X R p b 2 4 + P E l 0 Z W 1 U e X B l P k Z v c m 1 1 b G E 8 L 0 l 0 Z W 1 U e X B l P j x J d G V t U G F 0 a D 5 T Z W N 0 a W 9 u M S 9 L R E 0 v V m 9 v c n d h Y X J k Z W x p a m t l J T I w a 2 9 s b 2 0 l M j B p b m d l d m 9 l Z 2 Q 1 M T w v S X R l b V B h d G g + P C 9 J d G V t T G 9 j Y X R p b 2 4 + P F N 0 Y W J s Z U V u d H J p Z X M g L z 4 8 L 0 l 0 Z W 0 + P E l 0 Z W 0 + P E l 0 Z W 1 M b 2 N h d G l v b j 4 8 S X R l b V R 5 c G U + R m 9 y b X V s Y T w v S X R l b V R 5 c G U + P E l 0 Z W 1 Q Y X R o P l N l Y 3 R p b 2 4 x L 0 t E T S 9 W b 2 9 y d 2 F h c m R l b G l q a 2 U l M j B r b 2 x v b S U y M G l u Z 2 V 2 b 2 V n Z D U y P C 9 J d G V t U G F 0 a D 4 8 L 0 l 0 Z W 1 M b 2 N h d G l v b j 4 8 U 3 R h Y m x l R W 5 0 c m l l c y A v P j w v S X R l b T 4 8 S X R l b T 4 8 S X R l b U x v Y 2 F 0 a W 9 u P j x J d G V t V H l w Z T 5 G b 3 J t d W x h P C 9 J d G V t V H l w Z T 4 8 S X R l b V B h d G g + U 2 V j d G l v b j E v S 0 R N L 1 Z v b 3 J 3 Y W F y Z G V s a W p r Z S U y M G t v b G 9 t J T I w a W 5 n Z X Z v Z W d k N T M 8 L 0 l 0 Z W 1 Q Y X R o P j w v S X R l b U x v Y 2 F 0 a W 9 u P j x T d G F i b G V F b n R y a W V z I C 8 + P C 9 J d G V t P j x J d G V t P j x J d G V t T G 9 j Y X R p b 2 4 + P E l 0 Z W 1 U e X B l P k Z v c m 1 1 b G E 8 L 0 l 0 Z W 1 U e X B l P j x J d G V t U G F 0 a D 5 T Z W N 0 a W 9 u M S 9 L R E 0 v V m 9 v c n d h Y X J k Z W x p a m t l J T I w a 2 9 s b 2 0 l M j B p b m d l d m 9 l Z 2 Q 1 N D w v S X R l b V B h d G g + P C 9 J d G V t T G 9 j Y X R p b 2 4 + P F N 0 Y W J s Z U V u d H J p Z X M g L z 4 8 L 0 l 0 Z W 0 + P E l 0 Z W 0 + P E l 0 Z W 1 M b 2 N h d G l v b j 4 8 S X R l b V R 5 c G U + R m 9 y b X V s Y T w v S X R l b V R 5 c G U + P E l 0 Z W 1 Q Y X R o P l N l Y 3 R p b 2 4 x L 0 t E T S 9 W b 2 9 y d 2 F h c m R l b G l q a 2 U l M j B r b 2 x v b S U y M G l u Z 2 V 2 b 2 V n Z D U 1 P C 9 J d G V t U G F 0 a D 4 8 L 0 l 0 Z W 1 M b 2 N h d G l v b j 4 8 U 3 R h Y m x l R W 5 0 c m l l c y A v P j w v S X R l b T 4 8 S X R l b T 4 8 S X R l b U x v Y 2 F 0 a W 9 u P j x J d G V t V H l w Z T 5 G b 3 J t d W x h P C 9 J d G V t V H l w Z T 4 8 S X R l b V B h d G g + U 2 V j d G l v b j E v S 0 R N L 1 Z v b 3 J 3 Y W F y Z G V s a W p r Z S U y M G t v b G 9 t J T I w a W 5 n Z X Z v Z W d k N T Y 8 L 0 l 0 Z W 1 Q Y X R o P j w v S X R l b U x v Y 2 F 0 a W 9 u P j x T d G F i b G V F b n R y a W V z I C 8 + P C 9 J d G V t P j x J d G V t P j x J d G V t T G 9 j Y X R p b 2 4 + P E l 0 Z W 1 U e X B l P k Z v c m 1 1 b G E 8 L 0 l 0 Z W 1 U e X B l P j x J d G V t U G F 0 a D 5 T Z W N 0 a W 9 u M S 9 L R E 0 v V m 9 v c n d h Y X J k Z W x p a m t l J T I w a 2 9 s b 2 0 l M j B p b m d l d m 9 l Z 2 Q 1 N z w v S X R l b V B h d G g + P C 9 J d G V t T G 9 j Y X R p b 2 4 + P F N 0 Y W J s Z U V u d H J p Z X M g L z 4 8 L 0 l 0 Z W 0 + P E l 0 Z W 0 + P E l 0 Z W 1 M b 2 N h d G l v b j 4 8 S X R l b V R 5 c G U + R m 9 y b X V s Y T w v S X R l b V R 5 c G U + P E l 0 Z W 1 Q Y X R o P l N l Y 3 R p b 2 4 x L 0 t E T S 9 W b 2 9 y d 2 F h c m R l b G l q a 2 U l M j B r b 2 x v b S U y M G l u Z 2 V 2 b 2 V n Z D U 4 P C 9 J d G V t U G F 0 a D 4 8 L 0 l 0 Z W 1 M b 2 N h d G l v b j 4 8 U 3 R h Y m x l R W 5 0 c m l l c y A v P j w v S X R l b T 4 8 S X R l b T 4 8 S X R l b U x v Y 2 F 0 a W 9 u P j x J d G V t V H l w Z T 5 G b 3 J t d W x h P C 9 J d G V t V H l w Z T 4 8 S X R l b V B h d G g + U 2 V j d G l v b j E v S 0 R N L 1 Z v b 3 J 3 Y W F y Z G V s a W p r Z S U y M G t v b G 9 t J T I w a W 5 n Z X Z v Z W d k N T k 8 L 0 l 0 Z W 1 Q Y X R o P j w v S X R l b U x v Y 2 F 0 a W 9 u P j x T d G F i b G V F b n R y a W V z I C 8 + P C 9 J d G V t P j x J d G V t P j x J d G V t T G 9 j Y X R p b 2 4 + P E l 0 Z W 1 U e X B l P k Z v c m 1 1 b G E 8 L 0 l 0 Z W 1 U e X B l P j x J d G V t U G F 0 a D 5 T Z W N 0 a W 9 u M S 9 L R E 0 v Q W F u Z 2 V w Y X N 0 J T I w a X R l b S U y M H R v Z W d l d m 9 l Z 2 Q l M j A x P C 9 J d G V t U G F 0 a D 4 8 L 0 l 0 Z W 1 M b 2 N h d G l v b j 4 8 U 3 R h Y m x l R W 5 0 c m l l c y A v P j w v S X R l b T 4 8 S X R l b T 4 8 S X R l b U x v Y 2 F 0 a W 9 u P j x J d G V t V H l w Z T 5 G b 3 J t d W x h P C 9 J d G V t V H l w Z T 4 8 S X R l b V B h d G g + U 2 V j d G l v b j E v S 0 R N L 0 F h b m d l c G F z d C U y M G l 0 Z W 0 l M j B 0 b 2 V n Z X Z v Z W d k J T I w M j w v S X R l b V B h d G g + P C 9 J d G V t T G 9 j Y X R p b 2 4 + P F N 0 Y W J s Z U V u d H J p Z X M g L z 4 8 L 0 l 0 Z W 0 + P E l 0 Z W 0 + P E l 0 Z W 1 M b 2 N h d G l v b j 4 8 S X R l b V R 5 c G U + R m 9 y b X V s Y T w v S X R l b V R 5 c G U + P E l 0 Z W 1 Q Y X R o P l N l Y 3 R p b 2 4 x L 0 t E T S 9 B Y W 5 n Z X B h c 3 Q l M j B p d G V t J T I w d G 9 l Z 2 V 2 b 2 V n Z C U y M D M 8 L 0 l 0 Z W 1 Q Y X R o P j w v S X R l b U x v Y 2 F 0 a W 9 u P j x T d G F i b G V F b n R y a W V z I C 8 + P C 9 J d G V t P j x J d G V t P j x J d G V t T G 9 j Y X R p b 2 4 + P E l 0 Z W 1 U e X B l P k Z v c m 1 1 b G E 8 L 0 l 0 Z W 1 U e X B l P j x J d G V t U G F 0 a D 5 T Z W N 0 a W 9 u M S 9 L R E 0 v Q W F u Z 2 V w Y X N 0 J T I w a X R l b S U y M H R v Z W d l d m 9 l Z 2 Q l M j A 0 P C 9 J d G V t U G F 0 a D 4 8 L 0 l 0 Z W 1 M b 2 N h d G l v b j 4 8 U 3 R h Y m x l R W 5 0 c m l l c y A v P j w v S X R l b T 4 8 S X R l b T 4 8 S X R l b U x v Y 2 F 0 a W 9 u P j x J d G V t V H l w Z T 5 G b 3 J t d W x h P C 9 J d G V t V H l w Z T 4 8 S X R l b V B h d G g + U 2 V j d G l v b j E v S 0 R N L 0 t v b G 9 t b W V u J T I w d m V y d 2 l q Z G V y Z C U y M D I 8 L 0 l 0 Z W 1 Q Y X R o P j w v S X R l b U x v Y 2 F 0 a W 9 u P j x T d G F i b G V F b n R y a W V z I C 8 + P C 9 J d G V t P j x J d G V t P j x J d G V t T G 9 j Y X R p b 2 4 + P E l 0 Z W 1 U e X B l P k Z v c m 1 1 b G E 8 L 0 l 0 Z W 1 U e X B l P j x J d G V t U G F 0 a D 5 T Z W N 0 a W 9 u M S 9 L R E 0 v T m F t Z W 4 l M j B 2 Y W 4 l M j B r b 2 x v b W 1 l b i U y M G d l d 2 l q e m l n Z C U y M D g 8 L 0 l 0 Z W 1 Q Y X R o P j w v S X R l b U x v Y 2 F 0 a W 9 u P j x T d G F i b G V F b n R y a W V z I C 8 + P C 9 J d G V t P j x J d G V t P j x J d G V t T G 9 j Y X R p b 2 4 + P E l 0 Z W 1 U e X B l P k Z v c m 1 1 b G E 8 L 0 l 0 Z W 1 U e X B l P j x J d G V t U G F 0 a D 5 T Z W N 0 a W 9 u M S 9 L R E 0 v V 2 F h c m R l J T I w a X M l M j B 2 Z X J 2 Y W 5 n Z W 4 8 L 0 l 0 Z W 1 Q Y X R o P j w v S X R l b U x v Y 2 F 0 a W 9 u P j x T d G F i b G V F b n R y a W V z I C 8 + P C 9 J d G V t P j x J d G V t P j x J d G V t T G 9 j Y X R p b 2 4 + P E l 0 Z W 1 U e X B l P k Z v c m 1 1 b G E 8 L 0 l 0 Z W 1 U e X B l P j x J d G V t U G F 0 a D 5 T Z W N 0 a W 9 u M S 9 L R E 0 v V 2 F h c m R l J T I w a X M l M j B 2 Z X J 2 Y W 5 n Z W 4 l M j A 5 P C 9 J d G V t U G F 0 a D 4 8 L 0 l 0 Z W 1 M b 2 N h d G l v b j 4 8 U 3 R h Y m x l R W 5 0 c m l l c y A v P j w v S X R l b T 4 8 S X R l b T 4 8 S X R l b U x v Y 2 F 0 a W 9 u P j x J d G V t V H l w Z T 5 G b 3 J t d W x h P C 9 J d G V t V H l w Z T 4 8 S X R l b V B h d G g + U 2 V j d G l v b j E v S 0 R N L 0 t v b G 9 t J T I w c 3 B s a X R z Z W 4 l M j B v c C U y M H N j a G V p Z G l u Z 3 N 0 Z W t l b j w v S X R l b V B h d G g + P C 9 J d G V t T G 9 j Y X R p b 2 4 + P F N 0 Y W J s Z U V u d H J p Z X M g L z 4 8 L 0 l 0 Z W 0 + P E l 0 Z W 0 + P E l 0 Z W 1 M b 2 N h d G l v b j 4 8 S X R l b V R 5 c G U + R m 9 y b X V s Y T w v S X R l b V R 5 c G U + P E l 0 Z W 1 Q Y X R o P l N l Y 3 R p b 2 4 x L 0 t E T S 9 X Y W F y Z G U l M j B p c y U y M H Z l c n Z h b m d l b i U y M D E 8 L 0 l 0 Z W 1 Q Y X R o P j w v S X R l b U x v Y 2 F 0 a W 9 u P j x T d G F i b G V F b n R y a W V z I C 8 + P C 9 J d G V t P j x J d G V t P j x J d G V t T G 9 j Y X R p b 2 4 + P E l 0 Z W 1 U e X B l P k Z v c m 1 1 b G E 8 L 0 l 0 Z W 1 U e X B l P j x J d G V t U G F 0 a D 5 T Z W N 0 a W 9 u M S 9 L R E 0 v V 2 F h c m R l J T I w a X M l M j B 2 Z X J 2 Y W 5 n Z W 4 l M j A y P C 9 J d G V t U G F 0 a D 4 8 L 0 l 0 Z W 1 M b 2 N h d G l v b j 4 8 U 3 R h Y m x l R W 5 0 c m l l c y A v P j w v S X R l b T 4 8 S X R l b T 4 8 S X R l b U x v Y 2 F 0 a W 9 u P j x J d G V t V H l w Z T 5 G b 3 J t d W x h P C 9 J d G V t V H l w Z T 4 8 S X R l b V B h d G g + U 2 V j d G l v b j E v S 0 R N L 0 5 h b W V u J T I w d m F u J T I w a 2 9 s b 2 1 t Z W 4 l M j B n Z X d p a n p p Z 2 Q 8 L 0 l 0 Z W 1 Q Y X R o P j w v S X R l b U x v Y 2 F 0 a W 9 u P j x T d G F i b G V F b n R y a W V z I C 8 + P C 9 J d G V t P j x J d G V t P j x J d G V t T G 9 j Y X R p b 2 4 + P E l 0 Z W 1 U e X B l P k Z v c m 1 1 b G E 8 L 0 l 0 Z W 1 U e X B l P j x J d G V t U G F 0 a D 5 T Z W N 0 a W 9 u M S 9 L R E 0 v T m F t Z W 4 l M j B 2 Y W 4 l M j B r b 2 x v b W 1 l b i U y M G d l d 2 l q e m l n Z C U y M D M 8 L 0 l 0 Z W 1 Q Y X R o P j w v S X R l b U x v Y 2 F 0 a W 9 u P j x T d G F i b G V F b n R y a W V z I C 8 + P C 9 J d G V t P j x J d G V t P j x J d G V t T G 9 j Y X R p b 2 4 + P E l 0 Z W 1 U e X B l P k Z v c m 1 1 b G E 8 L 0 l 0 Z W 1 U e X B l P j x J d G V t U G F 0 a D 5 T Z W N 0 a W 9 u M S 9 L R E 0 v V 2 F h c m R l J T I w a X M l M j B 2 Z X J 2 Y W 5 n Z W 4 l M j A z P C 9 J d G V t U G F 0 a D 4 8 L 0 l 0 Z W 1 M b 2 N h d G l v b j 4 8 U 3 R h Y m x l R W 5 0 c m l l c y A v P j w v S X R l b T 4 8 S X R l b T 4 8 S X R l b U x v Y 2 F 0 a W 9 u P j x J d G V t V H l w Z T 5 G b 3 J t d W x h P C 9 J d G V t V H l w Z T 4 8 S X R l b V B h d G g + U 2 V j d G l v b j E v S 0 R N L 1 d h Y X J k Z S U y M G l z J T I w d m V y d m F u Z 2 V u J T I w N D w v S X R l b V B h d G g + P C 9 J d G V t T G 9 j Y X R p b 2 4 + P F N 0 Y W J s Z U V u d H J p Z X M g L z 4 8 L 0 l 0 Z W 0 + P E l 0 Z W 0 + P E l 0 Z W 1 M b 2 N h d G l v b j 4 8 S X R l b V R 5 c G U + R m 9 y b X V s Y T w v S X R l b V R 5 c G U + P E l 0 Z W 1 Q Y X R o P l N l Y 3 R p b 2 4 x L 0 t E T S 9 O Y W 1 l b i U y M H Z h b i U y M G t v b G 9 t b W V u J T I w Z 2 V 3 a W p 6 a W d k J T I w N D w v S X R l b V B h d G g + P C 9 J d G V t T G 9 j Y X R p b 2 4 + P F N 0 Y W J s Z U V u d H J p Z X M g L z 4 8 L 0 l 0 Z W 0 + P E l 0 Z W 0 + P E l 0 Z W 1 M b 2 N h d G l v b j 4 8 S X R l b V R 5 c G U + R m 9 y b X V s Y T w v S X R l b V R 5 c G U + P E l 0 Z W 1 Q Y X R o P l N l Y 3 R p b 2 4 x L 0 t E T S 9 O Y W 1 l b i U y M H Z h b i U y M G t v b G 9 t b W V u J T I w Z 2 V 3 a W p 6 a W d k J T I w N T w v S X R l b V B h d G g + P C 9 J d G V t T G 9 j Y X R p b 2 4 + P F N 0 Y W J s Z U V u d H J p Z X M g L z 4 8 L 0 l 0 Z W 0 + P E l 0 Z W 0 + P E l 0 Z W 1 M b 2 N h d G l v b j 4 8 S X R l b V R 5 c G U + R m 9 y b X V s Y T w v S X R l b V R 5 c G U + P E l 0 Z W 1 Q Y X R o P l N l Y 3 R p b 2 4 x L 0 t E T S 9 L b 2 x v b W 1 l b i U y M H N h b W V u Z 2 V 2 b 2 V n Z D w v S X R l b V B h d G g + P C 9 J d G V t T G 9 j Y X R p b 2 4 + P F N 0 Y W J s Z U V u d H J p Z X M g L z 4 8 L 0 l 0 Z W 0 + P E l 0 Z W 0 + P E l 0 Z W 1 M b 2 N h d G l v b j 4 8 S X R l b V R 5 c G U + R m 9 y b X V s Y T w v S X R l b V R 5 c G U + P E l 0 Z W 1 Q Y X R o P l N l Y 3 R p b 2 4 x L 0 t E T S 9 L b 2 x v b W 1 l b i U y M H N h b W V u Z 2 V 2 b 2 V n Z C U y M D E 8 L 0 l 0 Z W 1 Q Y X R o P j w v S X R l b U x v Y 2 F 0 a W 9 u P j x T d G F i b G V F b n R y a W V z I C 8 + P C 9 J d G V t P j x J d G V t P j x J d G V t T G 9 j Y X R p b 2 4 + P E l 0 Z W 1 U e X B l P k Z v c m 1 1 b G E 8 L 0 l 0 Z W 1 U e X B l P j x J d G V t U G F 0 a D 5 T Z W N 0 a W 9 u M S 9 L R E 0 v S 2 9 s b 2 1 t Z W 4 l M j B z Y W 1 l b m d l d m 9 l Z 2 Q l M j A y P C 9 J d G V t U G F 0 a D 4 8 L 0 l 0 Z W 1 M b 2 N h d G l v b j 4 8 U 3 R h Y m x l R W 5 0 c m l l c y A v P j w v S X R l b T 4 8 S X R l b T 4 8 S X R l b U x v Y 2 F 0 a W 9 u P j x J d G V t V H l w Z T 5 G b 3 J t d W x h P C 9 J d G V t V H l w Z T 4 8 S X R l b V B h d G g + U 2 V j d G l v b j E v S 0 R N L 0 5 h b W V u J T I w d m F u J T I w a 2 9 s b 2 1 t Z W 4 l M j B n Z X d p a n p p Z 2 Q l M j A 2 P C 9 J d G V t U G F 0 a D 4 8 L 0 l 0 Z W 1 M b 2 N h d G l v b j 4 8 U 3 R h Y m x l R W 5 0 c m l l c y A v P j w v S X R l b T 4 8 S X R l b T 4 8 S X R l b U x v Y 2 F 0 a W 9 u P j x J d G V t V H l w Z T 5 G b 3 J t d W x h P C 9 J d G V t V H l w Z T 4 8 S X R l b V B h d G g + U 2 V j d G l v b j E v S 0 R N L 0 5 h b W V u J T I w d m F u J T I w a 2 9 s b 2 1 t Z W 4 l M j B n Z X d p a n p p Z 2 Q l M j A 3 P C 9 J d G V t U G F 0 a D 4 8 L 0 l 0 Z W 1 M b 2 N h d G l v b j 4 8 U 3 R h Y m x l R W 5 0 c m l l c y A v P j w v S X R l b T 4 8 S X R l b T 4 8 S X R l b U x v Y 2 F 0 a W 9 u P j x J d G V t V H l w Z T 5 G b 3 J t d W x h P C 9 J d G V t V H l w Z T 4 8 S X R l b V B h d G g + U 2 V j d G l v b j E v S 0 R N L 1 d h Y X J k Z S U y M G l z J T I w d m V y d m F u Z 2 V u J T I w N z w v S X R l b V B h d G g + P C 9 J d G V t T G 9 j Y X R p b 2 4 + P F N 0 Y W J s Z U V u d H J p Z X M g L z 4 8 L 0 l 0 Z W 0 + P E l 0 Z W 0 + P E l 0 Z W 1 M b 2 N h d G l v b j 4 8 S X R l b V R 5 c G U + R m 9 y b X V s Y T w v S X R l b V R 5 c G U + P E l 0 Z W 1 Q Y X R o P l N l Y 3 R p b 2 4 x L 0 t E T S 9 X Y W F y Z G U l M j B p c y U y M H Z l c n Z h b m d l b i U y M D g 8 L 0 l 0 Z W 1 Q Y X R o P j w v S X R l b U x v Y 2 F 0 a W 9 u P j x T d G F i b G V F b n R y a W V z I C 8 + P C 9 J d G V t P j x J d G V t P j x J d G V t T G 9 j Y X R p b 2 4 + P E l 0 Z W 1 U e X B l P k Z v c m 1 1 b G E 8 L 0 l 0 Z W 1 U e X B l P j x J d G V t U G F 0 a D 5 T Z W N 0 a W 9 u M S 9 L R E 0 v V m 9 s Z 2 9 y Z G U l M j B 2 Y W 4 l M j B r b 2 x v b W 1 l b i U y M G d l d 2 l q e m l n Z D w v S X R l b V B h d G g + P C 9 J d G V t T G 9 j Y X R p b 2 4 + P F N 0 Y W J s Z U V u d H J p Z X M g L z 4 8 L 0 l 0 Z W 0 + P E l 0 Z W 0 + P E l 0 Z W 1 M b 2 N h d G l v b j 4 8 S X R l b V R 5 c G U + R m 9 y b X V s Y T w v S X R l b V R 5 c G U + P E l 0 Z W 1 Q Y X R o P l N l Y 3 R p b 2 4 x L 0 t E T S 9 O Y W 1 l b i U y M H Z h b i U y M G t v b G 9 t b W V u J T I w Z 2 V 3 a W p 6 a W d k J T I w O T w v S X R l b V B h d G g + P C 9 J d G V t T G 9 j Y X R p b 2 4 + P F N 0 Y W J s Z U V u d H J p Z X M g L z 4 8 L 0 l 0 Z W 0 + P E l 0 Z W 0 + P E l 0 Z W 1 M b 2 N h d G l v b j 4 8 S X R l b V R 5 c G U + R m 9 y b X V s Y T w v S X R l b V R 5 c G U + P E l 0 Z W 1 Q Y X R o P l N l Y 3 R p b 2 4 x L 0 t E T S 9 H Z X N v c n R l Z X J k Z S U y M H J p a m V u P C 9 J d G V t U G F 0 a D 4 8 L 0 l 0 Z W 1 M b 2 N h d G l v b j 4 8 U 3 R h Y m x l R W 5 0 c m l l c y A v P j w v S X R l b T 4 8 S X R l b T 4 8 S X R l b U x v Y 2 F 0 a W 9 u P j x J d G V t V H l w Z T 5 G b 3 J t d W x h P C 9 J d G V t V H l w Z T 4 8 S X R l b V B h d G g + U 2 V j d G l v b j E v S 0 R N L 0 h l d C U y M G t v b G 9 t d H l w Z S U y M G l z J T I w Z 2 V 3 a W p 6 a W d k J T I w M T w v S X R l b V B h d G g + P C 9 J d G V t T G 9 j Y X R p b 2 4 + P F N 0 Y W J s Z U V u d H J p Z X M g L z 4 8 L 0 l 0 Z W 0 + P E l 0 Z W 0 + P E l 0 Z W 1 M b 2 N h d G l v b j 4 8 S X R l b V R 5 c G U + R m 9 y b X V s Y T w v S X R l b V R 5 c G U + P E l 0 Z W 1 Q Y X R o P l N l Y 3 R p b 2 4 x L 0 t E U n Z O Q i 9 I Z X Q l M j B r b 2 x v b X R 5 c G U l M j B p c y U y M G d l d 2 l q e m l n Z D w v S X R l b V B h d G g + P C 9 J d G V t T G 9 j Y X R p b 2 4 + P F N 0 Y W J s Z U V u d H J p Z X M g L z 4 8 L 0 l 0 Z W 0 + P E l 0 Z W 0 + P E l 0 Z W 1 M b 2 N h d G l v b j 4 8 S X R l b V R 5 c G U + R m 9 y b X V s Y T w v S X R l b V R 5 c G U + P E l 0 Z W 1 Q Y X R o P l N l Y 3 R p b 2 4 x L 0 t E U n Z O Q i 9 B Y W 5 n Z X B h c 3 Q l M j B p d G V t J T I w d G 9 l Z 2 V 2 b 2 V n Z D w v S X R l b V B h d G g + P C 9 J d G V t T G 9 j Y X R p b 2 4 + P F N 0 Y W J s Z U V u d H J p Z X M g L z 4 8 L 0 l 0 Z W 0 + P E l 0 Z W 0 + P E l 0 Z W 1 M b 2 N h d G l v b j 4 8 S X R l b V R 5 c G U + R m 9 y b X V s Y T w v S X R l b V R 5 c G U + P E l 0 Z W 1 Q Y X R o P l N l Y 3 R p b 2 4 x L 0 t E U n Z O Q i 9 W b 2 9 y d 2 F h c m R l b G l q a 2 U l M j B r b 2 x v b S U y M G l u Z 2 V 2 b 2 V n Z D w v S X R l b V B h d G g + P C 9 J d G V t T G 9 j Y X R p b 2 4 + P F N 0 Y W J s Z U V u d H J p Z X M g L z 4 8 L 0 l 0 Z W 0 + P E l 0 Z W 0 + P E l 0 Z W 1 M b 2 N h d G l v b j 4 8 S X R l b V R 5 c G U + R m 9 y b X V s Y T w v S X R l b V R 5 c G U + P E l 0 Z W 1 Q Y X R o P l N l Y 3 R p b 2 4 x L 0 t E U n Z O Q i 9 B Y W 5 n Z X B h c 3 Q l M j B p d G V t J T I w d G 9 l Z 2 V 2 b 2 V n Z D E 8 L 0 l 0 Z W 1 Q Y X R o P j w v S X R l b U x v Y 2 F 0 a W 9 u P j x T d G F i b G V F b n R y a W V z I C 8 + P C 9 J d G V t P j x J d G V t P j x J d G V t T G 9 j Y X R p b 2 4 + P E l 0 Z W 1 U e X B l P k Z v c m 1 1 b G E 8 L 0 l 0 Z W 1 U e X B l P j x J d G V t U G F 0 a D 5 T Z W N 0 a W 9 u M S 9 L R F J 2 T k I v V m 9 v c n d h Y X J k Z W x p a m t l J T I w a 2 9 s b 2 0 l M j B p b m d l d m 9 l Z 2 Q x P C 9 J d G V t U G F 0 a D 4 8 L 0 l 0 Z W 1 M b 2 N h d G l v b j 4 8 U 3 R h Y m x l R W 5 0 c m l l c y A v P j w v S X R l b T 4 8 S X R l b T 4 8 S X R l b U x v Y 2 F 0 a W 9 u P j x J d G V t V H l w Z T 5 G b 3 J t d W x h P C 9 J d G V t V H l w Z T 4 8 S X R l b V B h d G g + U 2 V j d G l v b j E v S 0 R S d k 5 C L 0 F h b m d l c G F z d C U y M G l 0 Z W 0 l M j B 0 b 2 V n Z X Z v Z W d k M j w v S X R l b V B h d G g + P C 9 J d G V t T G 9 j Y X R p b 2 4 + P F N 0 Y W J s Z U V u d H J p Z X M g L z 4 8 L 0 l 0 Z W 0 + P E l 0 Z W 0 + P E l 0 Z W 1 M b 2 N h d G l v b j 4 8 S X R l b V R 5 c G U + R m 9 y b X V s Y T w v S X R l b V R 5 c G U + P E l 0 Z W 1 Q Y X R o P l N l Y 3 R p b 2 4 x L 0 t E U n Z O Q i 9 W b 2 9 y d 2 F h c m R l b G l q a 2 U l M j B r b 2 x v b S U y M G l u Z 2 V 2 b 2 V n Z D I 8 L 0 l 0 Z W 1 Q Y X R o P j w v S X R l b U x v Y 2 F 0 a W 9 u P j x T d G F i b G V F b n R y a W V z I C 8 + P C 9 J d G V t P j x J d G V t P j x J d G V t T G 9 j Y X R p b 2 4 + P E l 0 Z W 1 U e X B l P k Z v c m 1 1 b G E 8 L 0 l 0 Z W 1 U e X B l P j x J d G V t U G F 0 a D 5 T Z W N 0 a W 9 u M S 9 L R F J 2 T k I v Q W F u Z 2 V w Y X N 0 J T I w a X R l b S U y M H R v Z W d l d m 9 l Z 2 Q z P C 9 J d G V t U G F 0 a D 4 8 L 0 l 0 Z W 1 M b 2 N h d G l v b j 4 8 U 3 R h Y m x l R W 5 0 c m l l c y A v P j w v S X R l b T 4 8 S X R l b T 4 8 S X R l b U x v Y 2 F 0 a W 9 u P j x J d G V t V H l w Z T 5 G b 3 J t d W x h P C 9 J d G V t V H l w Z T 4 8 S X R l b V B h d G g + U 2 V j d G l v b j E v S 0 R S d k 5 C L 1 Z v b 3 J 3 Y W F y Z G V s a W p r Z S U y M G t v b G 9 t J T I w a W 5 n Z X Z v Z W d k M z w v S X R l b V B h d G g + P C 9 J d G V t T G 9 j Y X R p b 2 4 + P F N 0 Y W J s Z U V u d H J p Z X M g L z 4 8 L 0 l 0 Z W 0 + P E l 0 Z W 0 + P E l 0 Z W 1 M b 2 N h d G l v b j 4 8 S X R l b V R 5 c G U + R m 9 y b X V s Y T w v S X R l b V R 5 c G U + P E l 0 Z W 1 Q Y X R o P l N l Y 3 R p b 2 4 x L 0 t E U n Z O Q i 9 B Y W 5 n Z X B h c 3 Q l M j B p d G V t J T I w d G 9 l Z 2 V 2 b 2 V n Z D Q 8 L 0 l 0 Z W 1 Q Y X R o P j w v S X R l b U x v Y 2 F 0 a W 9 u P j x T d G F i b G V F b n R y a W V z I C 8 + P C 9 J d G V t P j x J d G V t P j x J d G V t T G 9 j Y X R p b 2 4 + P E l 0 Z W 1 U e X B l P k Z v c m 1 1 b G E 8 L 0 l 0 Z W 1 U e X B l P j x J d G V t U G F 0 a D 5 T Z W N 0 a W 9 u M S 9 L R F J 2 T k I v V m 9 v c n d h Y X J k Z W x p a m t l J T I w a 2 9 s b 2 0 l M j B p b m d l d m 9 l Z 2 Q 0 P C 9 J d G V t U G F 0 a D 4 8 L 0 l 0 Z W 1 M b 2 N h d G l v b j 4 8 U 3 R h Y m x l R W 5 0 c m l l c y A v P j w v S X R l b T 4 8 S X R l b T 4 8 S X R l b U x v Y 2 F 0 a W 9 u P j x J d G V t V H l w Z T 5 G b 3 J t d W x h P C 9 J d G V t V H l w Z T 4 8 S X R l b V B h d G g + U 2 V j d G l v b j E v S 0 R S d k 5 C L 0 F h b m d l c G F z d C U y M G l 0 Z W 0 l M j B 0 b 2 V n Z X Z v Z W d k N T w v S X R l b V B h d G g + P C 9 J d G V t T G 9 j Y X R p b 2 4 + P F N 0 Y W J s Z U V u d H J p Z X M g L z 4 8 L 0 l 0 Z W 0 + P E l 0 Z W 0 + P E l 0 Z W 1 M b 2 N h d G l v b j 4 8 S X R l b V R 5 c G U + R m 9 y b X V s Y T w v S X R l b V R 5 c G U + P E l 0 Z W 1 Q Y X R o P l N l Y 3 R p b 2 4 x L 0 t E U n Z O Q i 9 W b 2 9 y d 2 F h c m R l b G l q a 2 U l M j B r b 2 x v b S U y M G l u Z 2 V 2 b 2 V n Z D U 8 L 0 l 0 Z W 1 Q Y X R o P j w v S X R l b U x v Y 2 F 0 a W 9 u P j x T d G F i b G V F b n R y a W V z I C 8 + P C 9 J d G V t P j x J d G V t P j x J d G V t T G 9 j Y X R p b 2 4 + P E l 0 Z W 1 U e X B l P k Z v c m 1 1 b G E 8 L 0 l 0 Z W 1 U e X B l P j x J d G V t U G F 0 a D 5 T Z W N 0 a W 9 u M S 9 L R F J 2 T k I v Q W F u Z 2 V w Y X N 0 J T I w a X R l b S U y M H R v Z W d l d m 9 l Z 2 Q 2 P C 9 J d G V t U G F 0 a D 4 8 L 0 l 0 Z W 1 M b 2 N h d G l v b j 4 8 U 3 R h Y m x l R W 5 0 c m l l c y A v P j w v S X R l b T 4 8 S X R l b T 4 8 S X R l b U x v Y 2 F 0 a W 9 u P j x J d G V t V H l w Z T 5 G b 3 J t d W x h P C 9 J d G V t V H l w Z T 4 8 S X R l b V B h d G g + U 2 V j d G l v b j E v S 0 R S d k 5 C L 1 Z v b 3 J 3 Y W F y Z G V s a W p r Z S U y M G t v b G 9 t J T I w a W 5 n Z X Z v Z W d k N j w v S X R l b V B h d G g + P C 9 J d G V t T G 9 j Y X R p b 2 4 + P F N 0 Y W J s Z U V u d H J p Z X M g L z 4 8 L 0 l 0 Z W 0 + P E l 0 Z W 0 + P E l 0 Z W 1 M b 2 N h d G l v b j 4 8 S X R l b V R 5 c G U + R m 9 y b X V s Y T w v S X R l b V R 5 c G U + P E l 0 Z W 1 Q Y X R o P l N l Y 3 R p b 2 4 x L 0 t E U n Z O Q i 9 B Y W 5 n Z X B h c 3 Q l M j B p d G V t J T I w d G 9 l Z 2 V 2 b 2 V n Z D c 8 L 0 l 0 Z W 1 Q Y X R o P j w v S X R l b U x v Y 2 F 0 a W 9 u P j x T d G F i b G V F b n R y a W V z I C 8 + P C 9 J d G V t P j x J d G V t P j x J d G V t T G 9 j Y X R p b 2 4 + P E l 0 Z W 1 U e X B l P k Z v c m 1 1 b G E 8 L 0 l 0 Z W 1 U e X B l P j x J d G V t U G F 0 a D 5 T Z W N 0 a W 9 u M S 9 L R F J 2 T k I v V m 9 v c n d h Y X J k Z W x p a m t l J T I w a 2 9 s b 2 0 l M j B p b m d l d m 9 l Z 2 Q 3 P C 9 J d G V t U G F 0 a D 4 8 L 0 l 0 Z W 1 M b 2 N h d G l v b j 4 8 U 3 R h Y m x l R W 5 0 c m l l c y A v P j w v S X R l b T 4 8 S X R l b T 4 8 S X R l b U x v Y 2 F 0 a W 9 u P j x J d G V t V H l w Z T 5 G b 3 J t d W x h P C 9 J d G V t V H l w Z T 4 8 S X R l b V B h d G g + U 2 V j d G l v b j E v S 0 R S d k 5 C L 0 F h b m d l c G F z d C U y M G l 0 Z W 0 l M j B 0 b 2 V n Z X Z v Z W d k O D w v S X R l b V B h d G g + P C 9 J d G V t T G 9 j Y X R p b 2 4 + P F N 0 Y W J s Z U V u d H J p Z X M g L z 4 8 L 0 l 0 Z W 0 + P E l 0 Z W 0 + P E l 0 Z W 1 M b 2 N h d G l v b j 4 8 S X R l b V R 5 c G U + R m 9 y b X V s Y T w v S X R l b V R 5 c G U + P E l 0 Z W 1 Q Y X R o P l N l Y 3 R p b 2 4 x L 0 t E U n Z O Q i 9 W b 2 9 y d 2 F h c m R l b G l q a 2 U l M j B r b 2 x v b S U y M G l u Z 2 V 2 b 2 V n Z D g 8 L 0 l 0 Z W 1 Q Y X R o P j w v S X R l b U x v Y 2 F 0 a W 9 u P j x T d G F i b G V F b n R y a W V z I C 8 + P C 9 J d G V t P j x J d G V t P j x J d G V t T G 9 j Y X R p b 2 4 + P E l 0 Z W 1 U e X B l P k Z v c m 1 1 b G E 8 L 0 l 0 Z W 1 U e X B l P j x J d G V t U G F 0 a D 5 T Z W N 0 a W 9 u M S 9 L R F J 2 T k I v Q W F u Z 2 V w Y X N 0 J T I w a X R l b S U y M H R v Z W d l d m 9 l Z 2 Q 5 P C 9 J d G V t U G F 0 a D 4 8 L 0 l 0 Z W 1 M b 2 N h d G l v b j 4 8 U 3 R h Y m x l R W 5 0 c m l l c y A v P j w v S X R l b T 4 8 S X R l b T 4 8 S X R l b U x v Y 2 F 0 a W 9 u P j x J d G V t V H l w Z T 5 G b 3 J t d W x h P C 9 J d G V t V H l w Z T 4 8 S X R l b V B h d G g + U 2 V j d G l v b j E v S 0 R S d k 5 C L 1 Z v b 3 J 3 Y W F y Z G V s a W p r Z S U y M G t v b G 9 t J T I w a W 5 n Z X Z v Z W d k O T w v S X R l b V B h d G g + P C 9 J d G V t T G 9 j Y X R p b 2 4 + P F N 0 Y W J s Z U V u d H J p Z X M g L z 4 8 L 0 l 0 Z W 0 + P E l 0 Z W 0 + P E l 0 Z W 1 M b 2 N h d G l v b j 4 8 S X R l b V R 5 c G U + R m 9 y b X V s Y T w v S X R l b V R 5 c G U + P E l 0 Z W 1 Q Y X R o P l N l Y 3 R p b 2 4 x L 0 t E U n Z O Q i 9 B Y W 5 n Z X B h c 3 Q l M j B p d G V t J T I w d G 9 l Z 2 V 2 b 2 V n Z D E w P C 9 J d G V t U G F 0 a D 4 8 L 0 l 0 Z W 1 M b 2 N h d G l v b j 4 8 U 3 R h Y m x l R W 5 0 c m l l c y A v P j w v S X R l b T 4 8 S X R l b T 4 8 S X R l b U x v Y 2 F 0 a W 9 u P j x J d G V t V H l w Z T 5 G b 3 J t d W x h P C 9 J d G V t V H l w Z T 4 8 S X R l b V B h d G g + U 2 V j d G l v b j E v S 0 R S d k 5 C L 1 Z v b 3 J 3 Y W F y Z G V s a W p r Z S U y M G t v b G 9 t J T I w a W 5 n Z X Z v Z W d k M T A 8 L 0 l 0 Z W 1 Q Y X R o P j w v S X R l b U x v Y 2 F 0 a W 9 u P j x T d G F i b G V F b n R y a W V z I C 8 + P C 9 J d G V t P j x J d G V t P j x J d G V t T G 9 j Y X R p b 2 4 + P E l 0 Z W 1 U e X B l P k Z v c m 1 1 b G E 8 L 0 l 0 Z W 1 U e X B l P j x J d G V t U G F 0 a D 5 T Z W N 0 a W 9 u M S 9 L R F J 2 T k I v Q W F u Z 2 V w Y X N 0 J T I w a X R l b S U y M H R v Z W d l d m 9 l Z 2 Q x M T w v S X R l b V B h d G g + P C 9 J d G V t T G 9 j Y X R p b 2 4 + P F N 0 Y W J s Z U V u d H J p Z X M g L z 4 8 L 0 l 0 Z W 0 + P E l 0 Z W 0 + P E l 0 Z W 1 M b 2 N h d G l v b j 4 8 S X R l b V R 5 c G U + R m 9 y b X V s Y T w v S X R l b V R 5 c G U + P E l 0 Z W 1 Q Y X R o P l N l Y 3 R p b 2 4 x L 0 t E U n Z O Q i 9 W b 2 9 y d 2 F h c m R l b G l q a 2 U l M j B r b 2 x v b S U y M G l u Z 2 V 2 b 2 V n Z D E x P C 9 J d G V t U G F 0 a D 4 8 L 0 l 0 Z W 1 M b 2 N h d G l v b j 4 8 U 3 R h Y m x l R W 5 0 c m l l c y A v P j w v S X R l b T 4 8 S X R l b T 4 8 S X R l b U x v Y 2 F 0 a W 9 u P j x J d G V t V H l w Z T 5 G b 3 J t d W x h P C 9 J d G V t V H l w Z T 4 8 S X R l b V B h d G g + U 2 V j d G l v b j E v S 0 R S d k 5 C L 0 F h b m d l c G F z d C U y M G l 0 Z W 0 l M j B 0 b 2 V n Z X Z v Z W d k M T I 8 L 0 l 0 Z W 1 Q Y X R o P j w v S X R l b U x v Y 2 F 0 a W 9 u P j x T d G F i b G V F b n R y a W V z I C 8 + P C 9 J d G V t P j x J d G V t P j x J d G V t T G 9 j Y X R p b 2 4 + P E l 0 Z W 1 U e X B l P k Z v c m 1 1 b G E 8 L 0 l 0 Z W 1 U e X B l P j x J d G V t U G F 0 a D 5 T Z W N 0 a W 9 u M S 9 L R F J 2 T k I v V m 9 v c n d h Y X J k Z W x p a m t l J T I w a 2 9 s b 2 0 l M j B p b m d l d m 9 l Z 2 Q x M j w v S X R l b V B h d G g + P C 9 J d G V t T G 9 j Y X R p b 2 4 + P F N 0 Y W J s Z U V u d H J p Z X M g L z 4 8 L 0 l 0 Z W 0 + P E l 0 Z W 0 + P E l 0 Z W 1 M b 2 N h d G l v b j 4 8 S X R l b V R 5 c G U + R m 9 y b X V s Y T w v S X R l b V R 5 c G U + P E l 0 Z W 1 Q Y X R o P l N l Y 3 R p b 2 4 x L 0 t E U n Z O Q i 9 B Y W 5 n Z X B h c 3 Q l M j B p d G V t J T I w d G 9 l Z 2 V 2 b 2 V n Z D E z P C 9 J d G V t U G F 0 a D 4 8 L 0 l 0 Z W 1 M b 2 N h d G l v b j 4 8 U 3 R h Y m x l R W 5 0 c m l l c y A v P j w v S X R l b T 4 8 S X R l b T 4 8 S X R l b U x v Y 2 F 0 a W 9 u P j x J d G V t V H l w Z T 5 G b 3 J t d W x h P C 9 J d G V t V H l w Z T 4 8 S X R l b V B h d G g + U 2 V j d G l v b j E v S 0 R S d k 5 C L 1 Z v b 3 J 3 Y W F y Z G V s a W p r Z S U y M G t v b G 9 t J T I w a W 5 n Z X Z v Z W d k M T M 8 L 0 l 0 Z W 1 Q Y X R o P j w v S X R l b U x v Y 2 F 0 a W 9 u P j x T d G F i b G V F b n R y a W V z I C 8 + P C 9 J d G V t P j x J d G V t P j x J d G V t T G 9 j Y X R p b 2 4 + P E l 0 Z W 1 U e X B l P k Z v c m 1 1 b G E 8 L 0 l 0 Z W 1 U e X B l P j x J d G V t U G F 0 a D 5 T Z W N 0 a W 9 u M S 9 L R F J 2 T k I v Q W F u Z 2 V w Y X N 0 J T I w a X R l b S U y M H R v Z W d l d m 9 l Z 2 Q x N D w v S X R l b V B h d G g + P C 9 J d G V t T G 9 j Y X R p b 2 4 + P F N 0 Y W J s Z U V u d H J p Z X M g L z 4 8 L 0 l 0 Z W 0 + P E l 0 Z W 0 + P E l 0 Z W 1 M b 2 N h d G l v b j 4 8 S X R l b V R 5 c G U + R m 9 y b X V s Y T w v S X R l b V R 5 c G U + P E l 0 Z W 1 Q Y X R o P l N l Y 3 R p b 2 4 x L 0 t E U n Z O Q i 9 W b 2 9 y d 2 F h c m R l b G l q a 2 U l M j B r b 2 x v b S U y M G l u Z 2 V 2 b 2 V n Z D E 0 P C 9 J d G V t U G F 0 a D 4 8 L 0 l 0 Z W 1 M b 2 N h d G l v b j 4 8 U 3 R h Y m x l R W 5 0 c m l l c y A v P j w v S X R l b T 4 8 S X R l b T 4 8 S X R l b U x v Y 2 F 0 a W 9 u P j x J d G V t V H l w Z T 5 G b 3 J t d W x h P C 9 J d G V t V H l w Z T 4 8 S X R l b V B h d G g + U 2 V j d G l v b j E v S 0 R S d k 5 C L 0 F h b m d l c G F z d C U y M G l 0 Z W 0 l M j B 0 b 2 V n Z X Z v Z W d k M T U 8 L 0 l 0 Z W 1 Q Y X R o P j w v S X R l b U x v Y 2 F 0 a W 9 u P j x T d G F i b G V F b n R y a W V z I C 8 + P C 9 J d G V t P j x J d G V t P j x J d G V t T G 9 j Y X R p b 2 4 + P E l 0 Z W 1 U e X B l P k Z v c m 1 1 b G E 8 L 0 l 0 Z W 1 U e X B l P j x J d G V t U G F 0 a D 5 T Z W N 0 a W 9 u M S 9 L R F J 2 T k I v V m 9 v c n d h Y X J k Z W x p a m t l J T I w a 2 9 s b 2 0 l M j B p b m d l d m 9 l Z 2 Q x N T w v S X R l b V B h d G g + P C 9 J d G V t T G 9 j Y X R p b 2 4 + P F N 0 Y W J s Z U V u d H J p Z X M g L z 4 8 L 0 l 0 Z W 0 + P E l 0 Z W 0 + P E l 0 Z W 1 M b 2 N h d G l v b j 4 8 S X R l b V R 5 c G U + R m 9 y b X V s Y T w v S X R l b V R 5 c G U + P E l 0 Z W 1 Q Y X R o P l N l Y 3 R p b 2 4 x L 0 t E U n Z O Q i 9 B Y W 5 n Z X B h c 3 Q l M j B p d G V t J T I w d G 9 l Z 2 V 2 b 2 V n Z D E 2 P C 9 J d G V t U G F 0 a D 4 8 L 0 l 0 Z W 1 M b 2 N h d G l v b j 4 8 U 3 R h Y m x l R W 5 0 c m l l c y A v P j w v S X R l b T 4 8 S X R l b T 4 8 S X R l b U x v Y 2 F 0 a W 9 u P j x J d G V t V H l w Z T 5 G b 3 J t d W x h P C 9 J d G V t V H l w Z T 4 8 S X R l b V B h d G g + U 2 V j d G l v b j E v S 0 R S d k 5 C L 1 Z v b 3 J 3 Y W F y Z G V s a W p r Z S U y M G t v b G 9 t J T I w a W 5 n Z X Z v Z W d k M T Y 8 L 0 l 0 Z W 1 Q Y X R o P j w v S X R l b U x v Y 2 F 0 a W 9 u P j x T d G F i b G V F b n R y a W V z I C 8 + P C 9 J d G V t P j x J d G V t P j x J d G V t T G 9 j Y X R p b 2 4 + P E l 0 Z W 1 U e X B l P k Z v c m 1 1 b G E 8 L 0 l 0 Z W 1 U e X B l P j x J d G V t U G F 0 a D 5 T Z W N 0 a W 9 u M S 9 L R F J 2 T k I v Q W F u Z 2 V w Y X N 0 J T I w a X R l b S U y M H R v Z W d l d m 9 l Z 2 Q x N z w v S X R l b V B h d G g + P C 9 J d G V t T G 9 j Y X R p b 2 4 + P F N 0 Y W J s Z U V u d H J p Z X M g L z 4 8 L 0 l 0 Z W 0 + P E l 0 Z W 0 + P E l 0 Z W 1 M b 2 N h d G l v b j 4 8 S X R l b V R 5 c G U + R m 9 y b X V s Y T w v S X R l b V R 5 c G U + P E l 0 Z W 1 Q Y X R o P l N l Y 3 R p b 2 4 x L 0 t E U n Z O Q i 9 W b 2 9 y d 2 F h c m R l b G l q a 2 U l M j B r b 2 x v b S U y M G l u Z 2 V 2 b 2 V n Z D E 3 P C 9 J d G V t U G F 0 a D 4 8 L 0 l 0 Z W 1 M b 2 N h d G l v b j 4 8 U 3 R h Y m x l R W 5 0 c m l l c y A v P j w v S X R l b T 4 8 S X R l b T 4 8 S X R l b U x v Y 2 F 0 a W 9 u P j x J d G V t V H l w Z T 5 G b 3 J t d W x h P C 9 J d G V t V H l w Z T 4 8 S X R l b V B h d G g + U 2 V j d G l v b j E v S 0 R S d k 5 C L 0 F h b m d l c G F z d C U y M G l 0 Z W 0 l M j B 0 b 2 V n Z X Z v Z W d k M T g 8 L 0 l 0 Z W 1 Q Y X R o P j w v S X R l b U x v Y 2 F 0 a W 9 u P j x T d G F i b G V F b n R y a W V z I C 8 + P C 9 J d G V t P j x J d G V t P j x J d G V t T G 9 j Y X R p b 2 4 + P E l 0 Z W 1 U e X B l P k Z v c m 1 1 b G E 8 L 0 l 0 Z W 1 U e X B l P j x J d G V t U G F 0 a D 5 T Z W N 0 a W 9 u M S 9 L R F J 2 T k I v V m 9 v c n d h Y X J k Z W x p a m t l J T I w a 2 9 s b 2 0 l M j B p b m d l d m 9 l Z 2 Q x O D w v S X R l b V B h d G g + P C 9 J d G V t T G 9 j Y X R p b 2 4 + P F N 0 Y W J s Z U V u d H J p Z X M g L z 4 8 L 0 l 0 Z W 0 + P E l 0 Z W 0 + P E l 0 Z W 1 M b 2 N h d G l v b j 4 8 S X R l b V R 5 c G U + R m 9 y b X V s Y T w v S X R l b V R 5 c G U + P E l 0 Z W 1 Q Y X R o P l N l Y 3 R p b 2 4 x L 0 t E U n Z O Q i 9 B Y W 5 n Z X B h c 3 Q l M j B p d G V t J T I w d G 9 l Z 2 V 2 b 2 V n Z D E 5 P C 9 J d G V t U G F 0 a D 4 8 L 0 l 0 Z W 1 M b 2 N h d G l v b j 4 8 U 3 R h Y m x l R W 5 0 c m l l c y A v P j w v S X R l b T 4 8 S X R l b T 4 8 S X R l b U x v Y 2 F 0 a W 9 u P j x J d G V t V H l w Z T 5 G b 3 J t d W x h P C 9 J d G V t V H l w Z T 4 8 S X R l b V B h d G g + U 2 V j d G l v b j E v S 0 R S d k 5 C L 1 Z v b 3 J 3 Y W F y Z G V s a W p r Z S U y M G t v b G 9 t J T I w a W 5 n Z X Z v Z W d k M T k 8 L 0 l 0 Z W 1 Q Y X R o P j w v S X R l b U x v Y 2 F 0 a W 9 u P j x T d G F i b G V F b n R y a W V z I C 8 + P C 9 J d G V t P j x J d G V t P j x J d G V t T G 9 j Y X R p b 2 4 + P E l 0 Z W 1 U e X B l P k Z v c m 1 1 b G E 8 L 0 l 0 Z W 1 U e X B l P j x J d G V t U G F 0 a D 5 T Z W N 0 a W 9 u M S 9 L R F J 2 T k I v Q W F u Z 2 V w Y X N 0 J T I w a X R l b S U y M H R v Z W d l d m 9 l Z 2 Q y M D w v S X R l b V B h d G g + P C 9 J d G V t T G 9 j Y X R p b 2 4 + P F N 0 Y W J s Z U V u d H J p Z X M g L z 4 8 L 0 l 0 Z W 0 + P E l 0 Z W 0 + P E l 0 Z W 1 M b 2 N h d G l v b j 4 8 S X R l b V R 5 c G U + R m 9 y b X V s Y T w v S X R l b V R 5 c G U + P E l 0 Z W 1 Q Y X R o P l N l Y 3 R p b 2 4 x L 0 t E U n Z O Q i 9 B Y W 5 n Z X B h c 3 Q l M j B p d G V t J T I w d G 9 l Z 2 V 2 b 2 V n Z D I x P C 9 J d G V t U G F 0 a D 4 8 L 0 l 0 Z W 1 M b 2 N h d G l v b j 4 8 U 3 R h Y m x l R W 5 0 c m l l c y A v P j w v S X R l b T 4 8 S X R l b T 4 8 S X R l b U x v Y 2 F 0 a W 9 u P j x J d G V t V H l w Z T 5 G b 3 J t d W x h P C 9 J d G V t V H l w Z T 4 8 S X R l b V B h d G g + U 2 V j d G l v b j E v S 0 R S d k 5 C L 0 F h b m d l c G F z d C U y M G l 0 Z W 0 l M j B 0 b 2 V n Z X Z v Z W d k M j I 8 L 0 l 0 Z W 1 Q Y X R o P j w v S X R l b U x v Y 2 F 0 a W 9 u P j x T d G F i b G V F b n R y a W V z I C 8 + P C 9 J d G V t P j x J d G V t P j x J d G V t T G 9 j Y X R p b 2 4 + P E l 0 Z W 1 U e X B l P k Z v c m 1 1 b G E 8 L 0 l 0 Z W 1 U e X B l P j x J d G V t U G F 0 a D 5 T Z W N 0 a W 9 u M S 9 L R F J 2 T k I v T m F t Z W 4 l M j B 2 Y W 4 l M j B r b 2 x v b W 1 l b i U y M G d l d 2 l q e m l n Z C U y M D E 8 L 0 l 0 Z W 1 Q Y X R o P j w v S X R l b U x v Y 2 F 0 a W 9 u P j x T d G F i b G V F b n R y a W V z I C 8 + P C 9 J d G V t P j x J d G V t P j x J d G V t T G 9 j Y X R p b 2 4 + P E l 0 Z W 1 U e X B l P k Z v c m 1 1 b G E 8 L 0 l 0 Z W 1 U e X B l P j x J d G V t U G F 0 a D 5 T Z W N 0 a W 9 u M S 9 L R F J 2 T k I v T m F t Z W 4 l M j B 2 Y W 4 l M j B r b 2 x v b W 1 l b i U y M G d l d 2 l q e m l n Z C U y M D I 8 L 0 l 0 Z W 1 Q Y X R o P j w v S X R l b U x v Y 2 F 0 a W 9 u P j x T d G F i b G V F b n R y a W V z I C 8 + P C 9 J d G V t P j x J d G V t P j x J d G V t T G 9 j Y X R p b 2 4 + P E l 0 Z W 1 U e X B l P k Z v c m 1 1 b G E 8 L 0 l 0 Z W 1 U e X B l P j x J d G V t U G F 0 a D 5 T Z W N 0 a W 9 u M S 9 L R F J 2 T k I v S 2 9 s b 2 1 t Z W 4 l M j B 2 Z X J 3 a W p k Z X J k J T I w M T w v S X R l b V B h d G g + P C 9 J d G V t T G 9 j Y X R p b 2 4 + P F N 0 Y W J s Z U V u d H J p Z X M g L z 4 8 L 0 l 0 Z W 0 + P E l 0 Z W 0 + P E l 0 Z W 1 M b 2 N h d G l v b j 4 8 S X R l b V R 5 c G U + R m 9 y b X V s Y T w v S X R l b V R 5 c G U + P E l 0 Z W 1 Q Y X R o P l N l Y 3 R p b 2 4 x L 0 t E U n Z O Q i 9 B Y W 5 n Z X B h c 3 Q l M j B p d G V t J T I w d G 9 l Z 2 V 2 b 2 V n Z D I 4 P C 9 J d G V t U G F 0 a D 4 8 L 0 l 0 Z W 1 M b 2 N h d G l v b j 4 8 U 3 R h Y m x l R W 5 0 c m l l c y A v P j w v S X R l b T 4 8 S X R l b T 4 8 S X R l b U x v Y 2 F 0 a W 9 u P j x J d G V t V H l w Z T 5 G b 3 J t d W x h P C 9 J d G V t V H l w Z T 4 8 S X R l b V B h d G g + U 2 V j d G l v b j E v S 0 R S d k 5 C L 0 F h b m d l c G F z d C U y M G l 0 Z W 0 l M j B 0 b 2 V n Z X Z v Z W d k M j k 8 L 0 l 0 Z W 1 Q Y X R o P j w v S X R l b U x v Y 2 F 0 a W 9 u P j x T d G F i b G V F b n R y a W V z I C 8 + P C 9 J d G V t P j x J d G V t P j x J d G V t T G 9 j Y X R p b 2 4 + P E l 0 Z W 1 U e X B l P k Z v c m 1 1 b G E 8 L 0 l 0 Z W 1 U e X B l P j x J d G V t U G F 0 a D 5 T Z W N 0 a W 9 u M S 9 L R F J 2 T k I v Q W F u Z 2 V w Y X N 0 J T I w a X R l b S U y M H R v Z W d l d m 9 l Z 2 Q z M D w v S X R l b V B h d G g + P C 9 J d G V t T G 9 j Y X R p b 2 4 + P F N 0 Y W J s Z U V u d H J p Z X M g L z 4 8 L 0 l 0 Z W 0 + P E l 0 Z W 0 + P E l 0 Z W 1 M b 2 N h d G l v b j 4 8 S X R l b V R 5 c G U + R m 9 y b X V s Y T w v S X R l b V R 5 c G U + P E l 0 Z W 1 Q Y X R o P l N l Y 3 R p b 2 4 x L 0 t E U n Z O Q i 9 B Y W 5 n Z X B h c 3 Q l M j B p d G V t J T I w d G 9 l Z 2 V 2 b 2 V n Z D M x P C 9 J d G V t U G F 0 a D 4 8 L 0 l 0 Z W 1 M b 2 N h d G l v b j 4 8 U 3 R h Y m x l R W 5 0 c m l l c y A v P j w v S X R l b T 4 8 S X R l b T 4 8 S X R l b U x v Y 2 F 0 a W 9 u P j x J d G V t V H l w Z T 5 G b 3 J t d W x h P C 9 J d G V t V H l w Z T 4 8 S X R l b V B h d G g + U 2 V j d G l v b j E v S 0 R S d k 5 C L 0 F h b m d l c G F z d C U y M G l 0 Z W 0 l M j B 0 b 2 V n Z X Z v Z W d k M z I 8 L 0 l 0 Z W 1 Q Y X R o P j w v S X R l b U x v Y 2 F 0 a W 9 u P j x T d G F i b G V F b n R y a W V z I C 8 + P C 9 J d G V t P j x J d G V t P j x J d G V t T G 9 j Y X R p b 2 4 + P E l 0 Z W 1 U e X B l P k Z v c m 1 1 b G E 8 L 0 l 0 Z W 1 U e X B l P j x J d G V t U G F 0 a D 5 T Z W N 0 a W 9 u M S 9 L R F J 2 T k I v Q W F u Z 2 V w Y X N 0 J T I w a X R l b S U y M H R v Z W d l d m 9 l Z 2 Q z M z w v S X R l b V B h d G g + P C 9 J d G V t T G 9 j Y X R p b 2 4 + P F N 0 Y W J s Z U V u d H J p Z X M g L z 4 8 L 0 l 0 Z W 0 + P E l 0 Z W 0 + P E l 0 Z W 1 M b 2 N h d G l v b j 4 8 S X R l b V R 5 c G U + R m 9 y b X V s Y T w v S X R l b V R 5 c G U + P E l 0 Z W 1 Q Y X R o P l N l Y 3 R p b 2 4 x L 0 t E U n Z O Q i 9 B Y W 5 n Z X B h c 3 Q l M j B p d G V t J T I w d G 9 l Z 2 V 2 b 2 V n Z D M 0 P C 9 J d G V t U G F 0 a D 4 8 L 0 l 0 Z W 1 M b 2 N h d G l v b j 4 8 U 3 R h Y m x l R W 5 0 c m l l c y A v P j w v S X R l b T 4 8 S X R l b T 4 8 S X R l b U x v Y 2 F 0 a W 9 u P j x J d G V t V H l w Z T 5 G b 3 J t d W x h P C 9 J d G V t V H l w Z T 4 8 S X R l b V B h d G g + U 2 V j d G l v b j E v S 0 R S d k 5 C L 0 F h b m d l c G F z d C U y M G l 0 Z W 0 l M j B 0 b 2 V n Z X Z v Z W d k M z U 8 L 0 l 0 Z W 1 Q Y X R o P j w v S X R l b U x v Y 2 F 0 a W 9 u P j x T d G F i b G V F b n R y a W V z I C 8 + P C 9 J d G V t P j x J d G V t P j x J d G V t T G 9 j Y X R p b 2 4 + P E l 0 Z W 1 U e X B l P k Z v c m 1 1 b G E 8 L 0 l 0 Z W 1 U e X B l P j x J d G V t U G F 0 a D 5 T Z W N 0 a W 9 u M S 9 L R F J 2 T k I v Q W F u Z 2 V w Y X N 0 J T I w a X R l b S U y M H R v Z W d l d m 9 l Z 2 Q z N j w v S X R l b V B h d G g + P C 9 J d G V t T G 9 j Y X R p b 2 4 + P F N 0 Y W J s Z U V u d H J p Z X M g L z 4 8 L 0 l 0 Z W 0 + P E l 0 Z W 0 + P E l 0 Z W 1 M b 2 N h d G l v b j 4 8 S X R l b V R 5 c G U + R m 9 y b X V s Y T w v S X R l b V R 5 c G U + P E l 0 Z W 1 Q Y X R o P l N l Y 3 R p b 2 4 x L 0 t E U n Z O Q i 9 B Y W 5 n Z X B h c 3 Q l M j B p d G V t J T I w d G 9 l Z 2 V 2 b 2 V n Z D M 3 P C 9 J d G V t U G F 0 a D 4 8 L 0 l 0 Z W 1 M b 2 N h d G l v b j 4 8 U 3 R h Y m x l R W 5 0 c m l l c y A v P j w v S X R l b T 4 8 S X R l b T 4 8 S X R l b U x v Y 2 F 0 a W 9 u P j x J d G V t V H l w Z T 5 G b 3 J t d W x h P C 9 J d G V t V H l w Z T 4 8 S X R l b V B h d G g + U 2 V j d G l v b j E v S 0 R S d k 5 C L 0 F h b m d l c G F z d C U y M G l 0 Z W 0 l M j B 0 b 2 V n Z X Z v Z W d k M z g 8 L 0 l 0 Z W 1 Q Y X R o P j w v S X R l b U x v Y 2 F 0 a W 9 u P j x T d G F i b G V F b n R y a W V z I C 8 + P C 9 J d G V t P j x J d G V t P j x J d G V t T G 9 j Y X R p b 2 4 + P E l 0 Z W 1 U e X B l P k Z v c m 1 1 b G E 8 L 0 l 0 Z W 1 U e X B l P j x J d G V t U G F 0 a D 5 T Z W N 0 a W 9 u M S 9 L R F J 2 T k I v Q W F u Z 2 V w Y X N 0 J T I w a X R l b S U y M H R v Z W d l d m 9 l Z 2 Q z O T w v S X R l b V B h d G g + P C 9 J d G V t T G 9 j Y X R p b 2 4 + P F N 0 Y W J s Z U V u d H J p Z X M g L z 4 8 L 0 l 0 Z W 0 + P E l 0 Z W 0 + P E l 0 Z W 1 M b 2 N h d G l v b j 4 8 S X R l b V R 5 c G U + R m 9 y b X V s Y T w v S X R l b V R 5 c G U + P E l 0 Z W 1 Q Y X R o P l N l Y 3 R p b 2 4 x L 0 t E U n Z O Q i 9 B Y W 5 n Z X B h c 3 Q l M j B p d G V t J T I w d G 9 l Z 2 V 2 b 2 V n Z D Q w P C 9 J d G V t U G F 0 a D 4 8 L 0 l 0 Z W 1 M b 2 N h d G l v b j 4 8 U 3 R h Y m x l R W 5 0 c m l l c y A v P j w v S X R l b T 4 8 S X R l b T 4 8 S X R l b U x v Y 2 F 0 a W 9 u P j x J d G V t V H l w Z T 5 G b 3 J t d W x h P C 9 J d G V t V H l w Z T 4 8 S X R l b V B h d G g + U 2 V j d G l v b j E v S 0 R S d k 5 C L 0 F h b m d l c G F z d C U y M G l 0 Z W 0 l M j B 0 b 2 V n Z X Z v Z W d k N D E 8 L 0 l 0 Z W 1 Q Y X R o P j w v S X R l b U x v Y 2 F 0 a W 9 u P j x T d G F i b G V F b n R y a W V z I C 8 + P C 9 J d G V t P j x J d G V t P j x J d G V t T G 9 j Y X R p b 2 4 + P E l 0 Z W 1 U e X B l P k Z v c m 1 1 b G E 8 L 0 l 0 Z W 1 U e X B l P j x J d G V t U G F 0 a D 5 T Z W N 0 a W 9 u M S 9 L R F J 2 T k I v Q W F u Z 2 V w Y X N 0 J T I w a X R l b S U y M H R v Z W d l d m 9 l Z 2 Q 0 M j w v S X R l b V B h d G g + P C 9 J d G V t T G 9 j Y X R p b 2 4 + P F N 0 Y W J s Z U V u d H J p Z X M g L z 4 8 L 0 l 0 Z W 0 + P E l 0 Z W 0 + P E l 0 Z W 1 M b 2 N h d G l v b j 4 8 S X R l b V R 5 c G U + R m 9 y b X V s Y T w v S X R l b V R 5 c G U + P E l 0 Z W 1 Q Y X R o P l N l Y 3 R p b 2 4 x L 0 t E U n Z O Q i 9 B Y W 5 n Z X B h c 3 Q l M j B p d G V t J T I w d G 9 l Z 2 V 2 b 2 V n Z D Q z P C 9 J d G V t U G F 0 a D 4 8 L 0 l 0 Z W 1 M b 2 N h d G l v b j 4 8 U 3 R h Y m x l R W 5 0 c m l l c y A v P j w v S X R l b T 4 8 S X R l b T 4 8 S X R l b U x v Y 2 F 0 a W 9 u P j x J d G V t V H l w Z T 5 G b 3 J t d W x h P C 9 J d G V t V H l w Z T 4 8 S X R l b V B h d G g + U 2 V j d G l v b j E v S 0 R S d k 5 C L 0 F h b m d l c G F z d C U y M G l 0 Z W 0 l M j B 0 b 2 V n Z X Z v Z W d k N D Q 8 L 0 l 0 Z W 1 Q Y X R o P j w v S X R l b U x v Y 2 F 0 a W 9 u P j x T d G F i b G V F b n R y a W V z I C 8 + P C 9 J d G V t P j x J d G V t P j x J d G V t T G 9 j Y X R p b 2 4 + P E l 0 Z W 1 U e X B l P k Z v c m 1 1 b G E 8 L 0 l 0 Z W 1 U e X B l P j x J d G V t U G F 0 a D 5 T Z W N 0 a W 9 u M S 9 L R F J 2 T k I v Q W F u Z 2 V w Y X N 0 J T I w a X R l b S U y M H R v Z W d l d m 9 l Z 2 Q 0 N T w v S X R l b V B h d G g + P C 9 J d G V t T G 9 j Y X R p b 2 4 + P F N 0 Y W J s Z U V u d H J p Z X M g L z 4 8 L 0 l 0 Z W 0 + P E l 0 Z W 0 + P E l 0 Z W 1 M b 2 N h d G l v b j 4 8 S X R l b V R 5 c G U + R m 9 y b X V s Y T w v S X R l b V R 5 c G U + P E l 0 Z W 1 Q Y X R o P l N l Y 3 R p b 2 4 x L 0 t E U n Z O Q i 9 B Y W 5 n Z X B h c 3 Q l M j B p d G V t J T I w d G 9 l Z 2 V 2 b 2 V n Z D Q 2 P C 9 J d G V t U G F 0 a D 4 8 L 0 l 0 Z W 1 M b 2 N h d G l v b j 4 8 U 3 R h Y m x l R W 5 0 c m l l c y A v P j w v S X R l b T 4 8 S X R l b T 4 8 S X R l b U x v Y 2 F 0 a W 9 u P j x J d G V t V H l w Z T 5 G b 3 J t d W x h P C 9 J d G V t V H l w Z T 4 8 S X R l b V B h d G g + U 2 V j d G l v b j E v S 0 R S d k 5 C L 0 F h b m d l c G F z d C U y M G l 0 Z W 0 l M j B 0 b 2 V n Z X Z v Z W d k N D c 8 L 0 l 0 Z W 1 Q Y X R o P j w v S X R l b U x v Y 2 F 0 a W 9 u P j x T d G F i b G V F b n R y a W V z I C 8 + P C 9 J d G V t P j x J d G V t P j x J d G V t T G 9 j Y X R p b 2 4 + P E l 0 Z W 1 U e X B l P k Z v c m 1 1 b G E 8 L 0 l 0 Z W 1 U e X B l P j x J d G V t U G F 0 a D 5 T Z W N 0 a W 9 u M S 9 L R F J 2 T k I v Q W F u Z 2 V w Y X N 0 J T I w a X R l b S U y M H R v Z W d l d m 9 l Z 2 Q 0 O D w v S X R l b V B h d G g + P C 9 J d G V t T G 9 j Y X R p b 2 4 + P F N 0 Y W J s Z U V u d H J p Z X M g L z 4 8 L 0 l 0 Z W 0 + P E l 0 Z W 0 + P E l 0 Z W 1 M b 2 N h d G l v b j 4 8 S X R l b V R 5 c G U + R m 9 y b X V s Y T w v S X R l b V R 5 c G U + P E l 0 Z W 1 Q Y X R o P l N l Y 3 R p b 2 4 x L 0 t E U n Z O Q i 9 B Y W 5 n Z X B h c 3 Q l M j B p d G V t J T I w d G 9 l Z 2 V 2 b 2 V n Z D Q 5 P C 9 J d G V t U G F 0 a D 4 8 L 0 l 0 Z W 1 M b 2 N h d G l v b j 4 8 U 3 R h Y m x l R W 5 0 c m l l c y A v P j w v S X R l b T 4 8 S X R l b T 4 8 S X R l b U x v Y 2 F 0 a W 9 u P j x J d G V t V H l w Z T 5 G b 3 J t d W x h P C 9 J d G V t V H l w Z T 4 8 S X R l b V B h d G g + U 2 V j d G l v b j E v S 0 R S d k 5 C L 0 F h b m d l c G F z d C U y M G l 0 Z W 0 l M j B 0 b 2 V n Z X Z v Z W d k N T A 8 L 0 l 0 Z W 1 Q Y X R o P j w v S X R l b U x v Y 2 F 0 a W 9 u P j x T d G F i b G V F b n R y a W V z I C 8 + P C 9 J d G V t P j x J d G V t P j x J d G V t T G 9 j Y X R p b 2 4 + P E l 0 Z W 1 U e X B l P k Z v c m 1 1 b G E 8 L 0 l 0 Z W 1 U e X B l P j x J d G V t U G F 0 a D 5 T Z W N 0 a W 9 u M S 9 L R F J 2 T k I v Q W F u Z 2 V w Y X N 0 J T I w a X R l b S U y M H R v Z W d l d m 9 l Z 2 Q 1 M T w v S X R l b V B h d G g + P C 9 J d G V t T G 9 j Y X R p b 2 4 + P F N 0 Y W J s Z U V u d H J p Z X M g L z 4 8 L 0 l 0 Z W 0 + P E l 0 Z W 0 + P E l 0 Z W 1 M b 2 N h d G l v b j 4 8 S X R l b V R 5 c G U + R m 9 y b X V s Y T w v S X R l b V R 5 c G U + P E l 0 Z W 1 Q Y X R o P l N l Y 3 R p b 2 4 x L 0 t E U n Z O Q i 9 B Y W 5 n Z X B h c 3 Q l M j B p d G V t J T I w d G 9 l Z 2 V 2 b 2 V n Z D U y P C 9 J d G V t U G F 0 a D 4 8 L 0 l 0 Z W 1 M b 2 N h d G l v b j 4 8 U 3 R h Y m x l R W 5 0 c m l l c y A v P j w v S X R l b T 4 8 S X R l b T 4 8 S X R l b U x v Y 2 F 0 a W 9 u P j x J d G V t V H l w Z T 5 G b 3 J t d W x h P C 9 J d G V t V H l w Z T 4 8 S X R l b V B h d G g + U 2 V j d G l v b j E v S 0 R S d k 5 C L 0 F h b m d l c G F z d C U y M G l 0 Z W 0 l M j B 0 b 2 V n Z X Z v Z W d k N T M 8 L 0 l 0 Z W 1 Q Y X R o P j w v S X R l b U x v Y 2 F 0 a W 9 u P j x T d G F i b G V F b n R y a W V z I C 8 + P C 9 J d G V t P j x J d G V t P j x J d G V t T G 9 j Y X R p b 2 4 + P E l 0 Z W 1 U e X B l P k Z v c m 1 1 b G E 8 L 0 l 0 Z W 1 U e X B l P j x J d G V t U G F 0 a D 5 T Z W N 0 a W 9 u M S 9 L R F J 2 T k I v Q W F u Z 2 V w Y X N 0 J T I w a X R l b S U y M H R v Z W d l d m 9 l Z 2 Q 1 N D w v S X R l b V B h d G g + P C 9 J d G V t T G 9 j Y X R p b 2 4 + P F N 0 Y W J s Z U V u d H J p Z X M g L z 4 8 L 0 l 0 Z W 0 + P E l 0 Z W 0 + P E l 0 Z W 1 M b 2 N h d G l v b j 4 8 S X R l b V R 5 c G U + R m 9 y b X V s Y T w v S X R l b V R 5 c G U + P E l 0 Z W 1 Q Y X R o P l N l Y 3 R p b 2 4 x L 0 t E U n Z O Q i 9 B Y W 5 n Z X B h c 3 Q l M j B p d G V t J T I w d G 9 l Z 2 V 2 b 2 V n Z D U 1 P C 9 J d G V t U G F 0 a D 4 8 L 0 l 0 Z W 1 M b 2 N h d G l v b j 4 8 U 3 R h Y m x l R W 5 0 c m l l c y A v P j w v S X R l b T 4 8 S X R l b T 4 8 S X R l b U x v Y 2 F 0 a W 9 u P j x J d G V t V H l w Z T 5 G b 3 J t d W x h P C 9 J d G V t V H l w Z T 4 8 S X R l b V B h d G g + U 2 V j d G l v b j E v S 0 R S d k 5 C L 0 F h b m d l c G F z d C U y M G l 0 Z W 0 l M j B 0 b 2 V n Z X Z v Z W d k N T Y 8 L 0 l 0 Z W 1 Q Y X R o P j w v S X R l b U x v Y 2 F 0 a W 9 u P j x T d G F i b G V F b n R y a W V z I C 8 + P C 9 J d G V t P j x J d G V t P j x J d G V t T G 9 j Y X R p b 2 4 + P E l 0 Z W 1 U e X B l P k Z v c m 1 1 b G E 8 L 0 l 0 Z W 1 U e X B l P j x J d G V t U G F 0 a D 5 T Z W N 0 a W 9 u M S 9 L R F J 2 T k I v Q W F u Z 2 V w Y X N 0 J T I w a X R l b S U y M H R v Z W d l d m 9 l Z 2 Q 1 N z w v S X R l b V B h d G g + P C 9 J d G V t T G 9 j Y X R p b 2 4 + P F N 0 Y W J s Z U V u d H J p Z X M g L z 4 8 L 0 l 0 Z W 0 + P E l 0 Z W 0 + P E l 0 Z W 1 M b 2 N h d G l v b j 4 8 S X R l b V R 5 c G U + R m 9 y b X V s Y T w v S X R l b V R 5 c G U + P E l 0 Z W 1 Q Y X R o P l N l Y 3 R p b 2 4 x L 0 t E U n Z O Q i 9 W b 2 9 y d 2 F h c m R l b G l q a 2 U l M j B r b 2 x v b S U y M G l u Z 2 V 2 b 2 V n Z D M w P C 9 J d G V t U G F 0 a D 4 8 L 0 l 0 Z W 1 M b 2 N h d G l v b j 4 8 U 3 R h Y m x l R W 5 0 c m l l c y A v P j w v S X R l b T 4 8 S X R l b T 4 8 S X R l b U x v Y 2 F 0 a W 9 u P j x J d G V t V H l w Z T 5 G b 3 J t d W x h P C 9 J d G V t V H l w Z T 4 8 S X R l b V B h d G g + U 2 V j d G l v b j E v S 0 R S d k 5 C L 1 Z v b 3 J 3 Y W F y Z G V s a W p r Z S U y M G t v b G 9 t J T I w a W 5 n Z X Z v Z W d k M z E 8 L 0 l 0 Z W 1 Q Y X R o P j w v S X R l b U x v Y 2 F 0 a W 9 u P j x T d G F i b G V F b n R y a W V z I C 8 + P C 9 J d G V t P j x J d G V t P j x J d G V t T G 9 j Y X R p b 2 4 + P E l 0 Z W 1 U e X B l P k Z v c m 1 1 b G E 8 L 0 l 0 Z W 1 U e X B l P j x J d G V t U G F 0 a D 5 T Z W N 0 a W 9 u M S 9 L R F J 2 T k I v V m 9 v c n d h Y X J k Z W x p a m t l J T I w a 2 9 s b 2 0 l M j B p b m d l d m 9 l Z 2 Q z M j w v S X R l b V B h d G g + P C 9 J d G V t T G 9 j Y X R p b 2 4 + P F N 0 Y W J s Z U V u d H J p Z X M g L z 4 8 L 0 l 0 Z W 0 + P E l 0 Z W 0 + P E l 0 Z W 1 M b 2 N h d G l v b j 4 8 S X R l b V R 5 c G U + R m 9 y b X V s Y T w v S X R l b V R 5 c G U + P E l 0 Z W 1 Q Y X R o P l N l Y 3 R p b 2 4 x L 0 t E U n Z O Q i 9 W b 2 9 y d 2 F h c m R l b G l q a 2 U l M j B r b 2 x v b S U y M G l u Z 2 V 2 b 2 V n Z D M z P C 9 J d G V t U G F 0 a D 4 8 L 0 l 0 Z W 1 M b 2 N h d G l v b j 4 8 U 3 R h Y m x l R W 5 0 c m l l c y A v P j w v S X R l b T 4 8 S X R l b T 4 8 S X R l b U x v Y 2 F 0 a W 9 u P j x J d G V t V H l w Z T 5 G b 3 J t d W x h P C 9 J d G V t V H l w Z T 4 8 S X R l b V B h d G g + U 2 V j d G l v b j E v S 0 R S d k 5 C L 1 Z v b 3 J 3 Y W F y Z G V s a W p r Z S U y M G t v b G 9 t J T I w a W 5 n Z X Z v Z W d k M z Q 8 L 0 l 0 Z W 1 Q Y X R o P j w v S X R l b U x v Y 2 F 0 a W 9 u P j x T d G F i b G V F b n R y a W V z I C 8 + P C 9 J d G V t P j x J d G V t P j x J d G V t T G 9 j Y X R p b 2 4 + P E l 0 Z W 1 U e X B l P k Z v c m 1 1 b G E 8 L 0 l 0 Z W 1 U e X B l P j x J d G V t U G F 0 a D 5 T Z W N 0 a W 9 u M S 9 L R F J 2 T k I v V m 9 v c n d h Y X J k Z W x p a m t l J T I w a 2 9 s b 2 0 l M j B p b m d l d m 9 l Z 2 Q z N T w v S X R l b V B h d G g + P C 9 J d G V t T G 9 j Y X R p b 2 4 + P F N 0 Y W J s Z U V u d H J p Z X M g L z 4 8 L 0 l 0 Z W 0 + P E l 0 Z W 0 + P E l 0 Z W 1 M b 2 N h d G l v b j 4 8 S X R l b V R 5 c G U + R m 9 y b X V s Y T w v S X R l b V R 5 c G U + P E l 0 Z W 1 Q Y X R o P l N l Y 3 R p b 2 4 x L 0 t E U n Z O Q i 9 W b 2 9 y d 2 F h c m R l b G l q a 2 U l M j B r b 2 x v b S U y M G l u Z 2 V 2 b 2 V n Z D M 2 P C 9 J d G V t U G F 0 a D 4 8 L 0 l 0 Z W 1 M b 2 N h d G l v b j 4 8 U 3 R h Y m x l R W 5 0 c m l l c y A v P j w v S X R l b T 4 8 S X R l b T 4 8 S X R l b U x v Y 2 F 0 a W 9 u P j x J d G V t V H l w Z T 5 G b 3 J t d W x h P C 9 J d G V t V H l w Z T 4 8 S X R l b V B h d G g + U 2 V j d G l v b j E v S 0 R S d k 5 C L 1 Z v b 3 J 3 Y W F y Z G V s a W p r Z S U y M G t v b G 9 t J T I w a W 5 n Z X Z v Z W d k M z c 8 L 0 l 0 Z W 1 Q Y X R o P j w v S X R l b U x v Y 2 F 0 a W 9 u P j x T d G F i b G V F b n R y a W V z I C 8 + P C 9 J d G V t P j x J d G V t P j x J d G V t T G 9 j Y X R p b 2 4 + P E l 0 Z W 1 U e X B l P k Z v c m 1 1 b G E 8 L 0 l 0 Z W 1 U e X B l P j x J d G V t U G F 0 a D 5 T Z W N 0 a W 9 u M S 9 L R F J 2 T k I v V m 9 v c n d h Y X J k Z W x p a m t l J T I w a 2 9 s b 2 0 l M j B p b m d l d m 9 l Z 2 Q z O D w v S X R l b V B h d G g + P C 9 J d G V t T G 9 j Y X R p b 2 4 + P F N 0 Y W J s Z U V u d H J p Z X M g L z 4 8 L 0 l 0 Z W 0 + P E l 0 Z W 0 + P E l 0 Z W 1 M b 2 N h d G l v b j 4 8 S X R l b V R 5 c G U + R m 9 y b X V s Y T w v S X R l b V R 5 c G U + P E l 0 Z W 1 Q Y X R o P l N l Y 3 R p b 2 4 x L 0 t E U n Z O Q i 9 W b 2 9 y d 2 F h c m R l b G l q a 2 U l M j B r b 2 x v b S U y M G l u Z 2 V 2 b 2 V n Z D M 5 P C 9 J d G V t U G F 0 a D 4 8 L 0 l 0 Z W 1 M b 2 N h d G l v b j 4 8 U 3 R h Y m x l R W 5 0 c m l l c y A v P j w v S X R l b T 4 8 S X R l b T 4 8 S X R l b U x v Y 2 F 0 a W 9 u P j x J d G V t V H l w Z T 5 G b 3 J t d W x h P C 9 J d G V t V H l w Z T 4 8 S X R l b V B h d G g + U 2 V j d G l v b j E v S 0 R S d k 5 C L 1 Z v b 3 J 3 Y W F y Z G V s a W p r Z S U y M G t v b G 9 t J T I w a W 5 n Z X Z v Z W d k N D A 8 L 0 l 0 Z W 1 Q Y X R o P j w v S X R l b U x v Y 2 F 0 a W 9 u P j x T d G F i b G V F b n R y a W V z I C 8 + P C 9 J d G V t P j x J d G V t P j x J d G V t T G 9 j Y X R p b 2 4 + P E l 0 Z W 1 U e X B l P k Z v c m 1 1 b G E 8 L 0 l 0 Z W 1 U e X B l P j x J d G V t U G F 0 a D 5 T Z W N 0 a W 9 u M S 9 L R F J 2 T k I v V m 9 v c n d h Y X J k Z W x p a m t l J T I w a 2 9 s b 2 0 l M j B p b m d l d m 9 l Z 2 Q 0 M T w v S X R l b V B h d G g + P C 9 J d G V t T G 9 j Y X R p b 2 4 + P F N 0 Y W J s Z U V u d H J p Z X M g L z 4 8 L 0 l 0 Z W 0 + P E l 0 Z W 0 + P E l 0 Z W 1 M b 2 N h d G l v b j 4 8 S X R l b V R 5 c G U + R m 9 y b X V s Y T w v S X R l b V R 5 c G U + P E l 0 Z W 1 Q Y X R o P l N l Y 3 R p b 2 4 x L 0 t E U n Z O Q i 9 W b 2 9 y d 2 F h c m R l b G l q a 2 U l M j B r b 2 x v b S U y M G l u Z 2 V 2 b 2 V n Z D Q y P C 9 J d G V t U G F 0 a D 4 8 L 0 l 0 Z W 1 M b 2 N h d G l v b j 4 8 U 3 R h Y m x l R W 5 0 c m l l c y A v P j w v S X R l b T 4 8 S X R l b T 4 8 S X R l b U x v Y 2 F 0 a W 9 u P j x J d G V t V H l w Z T 5 G b 3 J t d W x h P C 9 J d G V t V H l w Z T 4 8 S X R l b V B h d G g + U 2 V j d G l v b j E v S 0 R S d k 5 C L 1 Z v b 3 J 3 Y W F y Z G V s a W p r Z S U y M G t v b G 9 t J T I w a W 5 n Z X Z v Z W d k N D M 8 L 0 l 0 Z W 1 Q Y X R o P j w v S X R l b U x v Y 2 F 0 a W 9 u P j x T d G F i b G V F b n R y a W V z I C 8 + P C 9 J d G V t P j x J d G V t P j x J d G V t T G 9 j Y X R p b 2 4 + P E l 0 Z W 1 U e X B l P k Z v c m 1 1 b G E 8 L 0 l 0 Z W 1 U e X B l P j x J d G V t U G F 0 a D 5 T Z W N 0 a W 9 u M S 9 L R F J 2 T k I v V m 9 v c n d h Y X J k Z W x p a m t l J T I w a 2 9 s b 2 0 l M j B p b m d l d m 9 l Z 2 Q 0 N D w v S X R l b V B h d G g + P C 9 J d G V t T G 9 j Y X R p b 2 4 + P F N 0 Y W J s Z U V u d H J p Z X M g L z 4 8 L 0 l 0 Z W 0 + P E l 0 Z W 0 + P E l 0 Z W 1 M b 2 N h d G l v b j 4 8 S X R l b V R 5 c G U + R m 9 y b X V s Y T w v S X R l b V R 5 c G U + P E l 0 Z W 1 Q Y X R o P l N l Y 3 R p b 2 4 x L 0 t E U n Z O Q i 9 W b 2 9 y d 2 F h c m R l b G l q a 2 U l M j B r b 2 x v b S U y M G l u Z 2 V 2 b 2 V n Z D Q 1 P C 9 J d G V t U G F 0 a D 4 8 L 0 l 0 Z W 1 M b 2 N h d G l v b j 4 8 U 3 R h Y m x l R W 5 0 c m l l c y A v P j w v S X R l b T 4 8 S X R l b T 4 8 S X R l b U x v Y 2 F 0 a W 9 u P j x J d G V t V H l w Z T 5 G b 3 J t d W x h P C 9 J d G V t V H l w Z T 4 8 S X R l b V B h d G g + U 2 V j d G l v b j E v S 0 R S d k 5 C L 1 Z v b 3 J 3 Y W F y Z G V s a W p r Z S U y M G t v b G 9 t J T I w a W 5 n Z X Z v Z W d k N D Y 8 L 0 l 0 Z W 1 Q Y X R o P j w v S X R l b U x v Y 2 F 0 a W 9 u P j x T d G F i b G V F b n R y a W V z I C 8 + P C 9 J d G V t P j x J d G V t P j x J d G V t T G 9 j Y X R p b 2 4 + P E l 0 Z W 1 U e X B l P k Z v c m 1 1 b G E 8 L 0 l 0 Z W 1 U e X B l P j x J d G V t U G F 0 a D 5 T Z W N 0 a W 9 u M S 9 L R F J 2 T k I v V m 9 v c n d h Y X J k Z W x p a m t l J T I w a 2 9 s b 2 0 l M j B p b m d l d m 9 l Z 2 Q 0 N z w v S X R l b V B h d G g + P C 9 J d G V t T G 9 j Y X R p b 2 4 + P F N 0 Y W J s Z U V u d H J p Z X M g L z 4 8 L 0 l 0 Z W 0 + P E l 0 Z W 0 + P E l 0 Z W 1 M b 2 N h d G l v b j 4 8 S X R l b V R 5 c G U + R m 9 y b X V s Y T w v S X R l b V R 5 c G U + P E l 0 Z W 1 Q Y X R o P l N l Y 3 R p b 2 4 x L 0 t E U n Z O Q i 9 W b 2 9 y d 2 F h c m R l b G l q a 2 U l M j B r b 2 x v b S U y M G l u Z 2 V 2 b 2 V n Z D Q 4 P C 9 J d G V t U G F 0 a D 4 8 L 0 l 0 Z W 1 M b 2 N h d G l v b j 4 8 U 3 R h Y m x l R W 5 0 c m l l c y A v P j w v S X R l b T 4 8 S X R l b T 4 8 S X R l b U x v Y 2 F 0 a W 9 u P j x J d G V t V H l w Z T 5 G b 3 J t d W x h P C 9 J d G V t V H l w Z T 4 8 S X R l b V B h d G g + U 2 V j d G l v b j E v S 0 R S d k 5 C L 1 Z v b 3 J 3 Y W F y Z G V s a W p r Z S U y M G t v b G 9 t J T I w a W 5 n Z X Z v Z W d k N D k 8 L 0 l 0 Z W 1 Q Y X R o P j w v S X R l b U x v Y 2 F 0 a W 9 u P j x T d G F i b G V F b n R y a W V z I C 8 + P C 9 J d G V t P j x J d G V t P j x J d G V t T G 9 j Y X R p b 2 4 + P E l 0 Z W 1 U e X B l P k Z v c m 1 1 b G E 8 L 0 l 0 Z W 1 U e X B l P j x J d G V t U G F 0 a D 5 T Z W N 0 a W 9 u M S 9 L R F J 2 T k I v V m 9 v c n d h Y X J k Z W x p a m t l J T I w a 2 9 s b 2 0 l M j B p b m d l d m 9 l Z 2 Q 1 M D w v S X R l b V B h d G g + P C 9 J d G V t T G 9 j Y X R p b 2 4 + P F N 0 Y W J s Z U V u d H J p Z X M g L z 4 8 L 0 l 0 Z W 0 + P E l 0 Z W 0 + P E l 0 Z W 1 M b 2 N h d G l v b j 4 8 S X R l b V R 5 c G U + R m 9 y b X V s Y T w v S X R l b V R 5 c G U + P E l 0 Z W 1 Q Y X R o P l N l Y 3 R p b 2 4 x L 0 t E U n Z O Q i 9 W b 2 9 y d 2 F h c m R l b G l q a 2 U l M j B r b 2 x v b S U y M G l u Z 2 V 2 b 2 V n Z D U x P C 9 J d G V t U G F 0 a D 4 8 L 0 l 0 Z W 1 M b 2 N h d G l v b j 4 8 U 3 R h Y m x l R W 5 0 c m l l c y A v P j w v S X R l b T 4 8 S X R l b T 4 8 S X R l b U x v Y 2 F 0 a W 9 u P j x J d G V t V H l w Z T 5 G b 3 J t d W x h P C 9 J d G V t V H l w Z T 4 8 S X R l b V B h d G g + U 2 V j d G l v b j E v S 0 R S d k 5 C L 1 Z v b 3 J 3 Y W F y Z G V s a W p r Z S U y M G t v b G 9 t J T I w a W 5 n Z X Z v Z W d k N T I 8 L 0 l 0 Z W 1 Q Y X R o P j w v S X R l b U x v Y 2 F 0 a W 9 u P j x T d G F i b G V F b n R y a W V z I C 8 + P C 9 J d G V t P j x J d G V t P j x J d G V t T G 9 j Y X R p b 2 4 + P E l 0 Z W 1 U e X B l P k Z v c m 1 1 b G E 8 L 0 l 0 Z W 1 U e X B l P j x J d G V t U G F 0 a D 5 T Z W N 0 a W 9 u M S 9 L R F J 2 T k I v V m 9 v c n d h Y X J k Z W x p a m t l J T I w a 2 9 s b 2 0 l M j B p b m d l d m 9 l Z 2 Q 1 M z w v S X R l b V B h d G g + P C 9 J d G V t T G 9 j Y X R p b 2 4 + P F N 0 Y W J s Z U V u d H J p Z X M g L z 4 8 L 0 l 0 Z W 0 + P E l 0 Z W 0 + P E l 0 Z W 1 M b 2 N h d G l v b j 4 8 S X R l b V R 5 c G U + R m 9 y b X V s Y T w v S X R l b V R 5 c G U + P E l 0 Z W 1 Q Y X R o P l N l Y 3 R p b 2 4 x L 0 t E U n Z O Q i 9 W b 2 9 y d 2 F h c m R l b G l q a 2 U l M j B r b 2 x v b S U y M G l u Z 2 V 2 b 2 V n Z D U 0 P C 9 J d G V t U G F 0 a D 4 8 L 0 l 0 Z W 1 M b 2 N h d G l v b j 4 8 U 3 R h Y m x l R W 5 0 c m l l c y A v P j w v S X R l b T 4 8 S X R l b T 4 8 S X R l b U x v Y 2 F 0 a W 9 u P j x J d G V t V H l w Z T 5 G b 3 J t d W x h P C 9 J d G V t V H l w Z T 4 8 S X R l b V B h d G g + U 2 V j d G l v b j E v S 0 R S d k 5 C L 1 Z v b 3 J 3 Y W F y Z G V s a W p r Z S U y M G t v b G 9 t J T I w a W 5 n Z X Z v Z W d k N T U 8 L 0 l 0 Z W 1 Q Y X R o P j w v S X R l b U x v Y 2 F 0 a W 9 u P j x T d G F i b G V F b n R y a W V z I C 8 + P C 9 J d G V t P j x J d G V t P j x J d G V t T G 9 j Y X R p b 2 4 + P E l 0 Z W 1 U e X B l P k Z v c m 1 1 b G E 8 L 0 l 0 Z W 1 U e X B l P j x J d G V t U G F 0 a D 5 T Z W N 0 a W 9 u M S 9 L R F J 2 T k I v V m 9 v c n d h Y X J k Z W x p a m t l J T I w a 2 9 s b 2 0 l M j B p b m d l d m 9 l Z 2 Q 1 N j w v S X R l b V B h d G g + P C 9 J d G V t T G 9 j Y X R p b 2 4 + P F N 0 Y W J s Z U V u d H J p Z X M g L z 4 8 L 0 l 0 Z W 0 + P E l 0 Z W 0 + P E l 0 Z W 1 M b 2 N h d G l v b j 4 8 S X R l b V R 5 c G U + R m 9 y b X V s Y T w v S X R l b V R 5 c G U + P E l 0 Z W 1 Q Y X R o P l N l Y 3 R p b 2 4 x L 0 t E U n Z O Q i 9 W b 2 9 y d 2 F h c m R l b G l q a 2 U l M j B r b 2 x v b S U y M G l u Z 2 V 2 b 2 V n Z D U 3 P C 9 J d G V t U G F 0 a D 4 8 L 0 l 0 Z W 1 M b 2 N h d G l v b j 4 8 U 3 R h Y m x l R W 5 0 c m l l c y A v P j w v S X R l b T 4 8 S X R l b T 4 8 S X R l b U x v Y 2 F 0 a W 9 u P j x J d G V t V H l w Z T 5 G b 3 J t d W x h P C 9 J d G V t V H l w Z T 4 8 S X R l b V B h d G g + U 2 V j d G l v b j E v S 0 R S d k 5 C L 1 Z v b 3 J 3 Y W F y Z G V s a W p r Z S U y M G t v b G 9 t J T I w a W 5 n Z X Z v Z W d k N T g 8 L 0 l 0 Z W 1 Q Y X R o P j w v S X R l b U x v Y 2 F 0 a W 9 u P j x T d G F i b G V F b n R y a W V z I C 8 + P C 9 J d G V t P j x J d G V t P j x J d G V t T G 9 j Y X R p b 2 4 + P E l 0 Z W 1 U e X B l P k Z v c m 1 1 b G E 8 L 0 l 0 Z W 1 U e X B l P j x J d G V t U G F 0 a D 5 T Z W N 0 a W 9 u M S 9 L R F J 2 T k I v V m 9 v c n d h Y X J k Z W x p a m t l J T I w a 2 9 s b 2 0 l M j B p b m d l d m 9 l Z 2 Q 1 O T w v S X R l b V B h d G g + P C 9 J d G V t T G 9 j Y X R p b 2 4 + P F N 0 Y W J s Z U V u d H J p Z X M g L z 4 8 L 0 l 0 Z W 0 + P E l 0 Z W 0 + P E l 0 Z W 1 M b 2 N h d G l v b j 4 8 S X R l b V R 5 c G U + R m 9 y b X V s Y T w v S X R l b V R 5 c G U + P E l 0 Z W 1 Q Y X R o P l N l Y 3 R p b 2 4 x L 0 t E U n Z O Q i 9 B Y W 5 n Z X B h c 3 Q l M j B p d G V t J T I w d G 9 l Z 2 V 2 b 2 V n Z C U y M D E 8 L 0 l 0 Z W 1 Q Y X R o P j w v S X R l b U x v Y 2 F 0 a W 9 u P j x T d G F i b G V F b n R y a W V z I C 8 + P C 9 J d G V t P j x J d G V t P j x J d G V t T G 9 j Y X R p b 2 4 + P E l 0 Z W 1 U e X B l P k Z v c m 1 1 b G E 8 L 0 l 0 Z W 1 U e X B l P j x J d G V t U G F 0 a D 5 T Z W N 0 a W 9 u M S 9 L R F J 2 T k I v Q W F u Z 2 V w Y X N 0 J T I w a X R l b S U y M H R v Z W d l d m 9 l Z 2 Q l M j A y P C 9 J d G V t U G F 0 a D 4 8 L 0 l 0 Z W 1 M b 2 N h d G l v b j 4 8 U 3 R h Y m x l R W 5 0 c m l l c y A v P j w v S X R l b T 4 8 S X R l b T 4 8 S X R l b U x v Y 2 F 0 a W 9 u P j x J d G V t V H l w Z T 5 G b 3 J t d W x h P C 9 J d G V t V H l w Z T 4 8 S X R l b V B h d G g + U 2 V j d G l v b j E v S 0 R S d k 5 C L 0 F h b m d l c G F z d C U y M G l 0 Z W 0 l M j B 0 b 2 V n Z X Z v Z W d k J T I w M z w v S X R l b V B h d G g + P C 9 J d G V t T G 9 j Y X R p b 2 4 + P F N 0 Y W J s Z U V u d H J p Z X M g L z 4 8 L 0 l 0 Z W 0 + P E l 0 Z W 0 + P E l 0 Z W 1 M b 2 N h d G l v b j 4 8 S X R l b V R 5 c G U + R m 9 y b X V s Y T w v S X R l b V R 5 c G U + P E l 0 Z W 1 Q Y X R o P l N l Y 3 R p b 2 4 x L 0 t E U n Z O Q i 9 B Y W 5 n Z X B h c 3 Q l M j B p d G V t J T I w d G 9 l Z 2 V 2 b 2 V n Z C U y M D Q 8 L 0 l 0 Z W 1 Q Y X R o P j w v S X R l b U x v Y 2 F 0 a W 9 u P j x T d G F i b G V F b n R y a W V z I C 8 + P C 9 J d G V t P j x J d G V t P j x J d G V t T G 9 j Y X R p b 2 4 + P E l 0 Z W 1 U e X B l P k Z v c m 1 1 b G E 8 L 0 l 0 Z W 1 U e X B l P j x J d G V t U G F 0 a D 5 T Z W N 0 a W 9 u M S 9 L R F J 2 T k I v S 2 9 s b 2 1 t Z W 4 l M j B 2 Z X J 3 a W p k Z X J k J T I w M j w v S X R l b V B h d G g + P C 9 J d G V t T G 9 j Y X R p b 2 4 + P F N 0 Y W J s Z U V u d H J p Z X M g L z 4 8 L 0 l 0 Z W 0 + P E l 0 Z W 0 + P E l 0 Z W 1 M b 2 N h d G l v b j 4 8 S X R l b V R 5 c G U + R m 9 y b X V s Y T w v S X R l b V R 5 c G U + P E l 0 Z W 1 Q Y X R o P l N l Y 3 R p b 2 4 x L 0 t E U n Z O Q i 9 O Y W 1 l b i U y M H Z h b i U y M G t v b G 9 t b W V u J T I w Z 2 V 3 a W p 6 a W d k J T I w O D w v S X R l b V B h d G g + P C 9 J d G V t T G 9 j Y X R p b 2 4 + P F N 0 Y W J s Z U V u d H J p Z X M g L z 4 8 L 0 l 0 Z W 0 + P E l 0 Z W 0 + P E l 0 Z W 1 M b 2 N h d G l v b j 4 8 S X R l b V R 5 c G U + R m 9 y b X V s Y T w v S X R l b V R 5 c G U + P E l 0 Z W 1 Q Y X R o P l N l Y 3 R p b 2 4 x L 0 t E U n Z O Q i 9 X Y W F y Z G U l M j B p c y U y M H Z l c n Z h b m d l b i U y M D k 8 L 0 l 0 Z W 1 Q Y X R o P j w v S X R l b U x v Y 2 F 0 a W 9 u P j x T d G F i b G V F b n R y a W V z I C 8 + P C 9 J d G V t P j x J d G V t P j x J d G V t T G 9 j Y X R p b 2 4 + P E l 0 Z W 1 U e X B l P k Z v c m 1 1 b G E 8 L 0 l 0 Z W 1 U e X B l P j x J d G V t U G F 0 a D 5 T Z W N 0 a W 9 u M S 9 L R F J 2 T k I v V 2 F h c m R l J T I w a X M l M j B 2 Z X J 2 Y W 5 n Z W 4 l M j A y P C 9 J d G V t U G F 0 a D 4 8 L 0 l 0 Z W 1 M b 2 N h d G l v b j 4 8 U 3 R h Y m x l R W 5 0 c m l l c y A v P j w v S X R l b T 4 8 S X R l b T 4 8 S X R l b U x v Y 2 F 0 a W 9 u P j x J d G V t V H l w Z T 5 G b 3 J t d W x h P C 9 J d G V t V H l w Z T 4 8 S X R l b V B h d G g + U 2 V j d G l v b j E v S 0 R S d k 5 C L 0 5 h b W V u J T I w d m F u J T I w a 2 9 s b 2 1 t Z W 4 l M j B n Z X d p a n p p Z 2 Q l M j A z P C 9 J d G V t U G F 0 a D 4 8 L 0 l 0 Z W 1 M b 2 N h d G l v b j 4 8 U 3 R h Y m x l R W 5 0 c m l l c y A v P j w v S X R l b T 4 8 S X R l b T 4 8 S X R l b U x v Y 2 F 0 a W 9 u P j x J d G V t V H l w Z T 5 G b 3 J t d W x h P C 9 J d G V t V H l w Z T 4 8 S X R l b V B h d G g + U 2 V j d G l v b j E v S 0 R S d k 5 C L 1 d h Y X J k Z S U y M G l z J T I w d m V y d m F u Z 2 V u J T I w M z w v S X R l b V B h d G g + P C 9 J d G V t T G 9 j Y X R p b 2 4 + P F N 0 Y W J s Z U V u d H J p Z X M g L z 4 8 L 0 l 0 Z W 0 + P E l 0 Z W 0 + P E l 0 Z W 1 M b 2 N h d G l v b j 4 8 S X R l b V R 5 c G U + R m 9 y b X V s Y T w v S X R l b V R 5 c G U + P E l 0 Z W 1 Q Y X R o P l N l Y 3 R p b 2 4 x L 0 t E U n Z O Q i 9 X Y W F y Z G U l M j B p c y U y M H Z l c n Z h b m d l b i U y M D Q 8 L 0 l 0 Z W 1 Q Y X R o P j w v S X R l b U x v Y 2 F 0 a W 9 u P j x T d G F i b G V F b n R y a W V z I C 8 + P C 9 J d G V t P j x J d G V t P j x J d G V t T G 9 j Y X R p b 2 4 + P E l 0 Z W 1 U e X B l P k Z v c m 1 1 b G E 8 L 0 l 0 Z W 1 U e X B l P j x J d G V t U G F 0 a D 5 T Z W N 0 a W 9 u M S 9 L R F J 2 T k I v T m F t Z W 4 l M j B 2 Y W 4 l M j B r b 2 x v b W 1 l b i U y M G d l d 2 l q e m l n Z C U y M D Q 8 L 0 l 0 Z W 1 Q Y X R o P j w v S X R l b U x v Y 2 F 0 a W 9 u P j x T d G F i b G V F b n R y a W V z I C 8 + P C 9 J d G V t P j x J d G V t P j x J d G V t T G 9 j Y X R p b 2 4 + P E l 0 Z W 1 U e X B l P k Z v c m 1 1 b G E 8 L 0 l 0 Z W 1 U e X B l P j x J d G V t U G F 0 a D 5 T Z W N 0 a W 9 u M S 9 L R F J 2 T k I v T m F t Z W 4 l M j B 2 Y W 4 l M j B r b 2 x v b W 1 l b i U y M G d l d 2 l q e m l n Z C U y M D U 8 L 0 l 0 Z W 1 Q Y X R o P j w v S X R l b U x v Y 2 F 0 a W 9 u P j x T d G F i b G V F b n R y a W V z I C 8 + P C 9 J d G V t P j x J d G V t P j x J d G V t T G 9 j Y X R p b 2 4 + P E l 0 Z W 1 U e X B l P k Z v c m 1 1 b G E 8 L 0 l 0 Z W 1 U e X B l P j x J d G V t U G F 0 a D 5 T Z W N 0 a W 9 u M S 9 L R F J 2 T k I v S 2 9 s b 2 1 t Z W 4 l M j B z Y W 1 l b m d l d m 9 l Z 2 Q l M j A x P C 9 J d G V t U G F 0 a D 4 8 L 0 l 0 Z W 1 M b 2 N h d G l v b j 4 8 U 3 R h Y m x l R W 5 0 c m l l c y A v P j w v S X R l b T 4 8 S X R l b T 4 8 S X R l b U x v Y 2 F 0 a W 9 u P j x J d G V t V H l w Z T 5 G b 3 J t d W x h P C 9 J d G V t V H l w Z T 4 8 S X R l b V B h d G g + U 2 V j d G l v b j E v S 0 R S d k 5 C L 0 t v b G 9 t b W V u J T I w c 2 F t Z W 5 n Z X Z v Z W d k J T I w M j w v S X R l b V B h d G g + P C 9 J d G V t T G 9 j Y X R p b 2 4 + P F N 0 Y W J s Z U V u d H J p Z X M g L z 4 8 L 0 l 0 Z W 0 + P E l 0 Z W 0 + P E l 0 Z W 1 M b 2 N h d G l v b j 4 8 S X R l b V R 5 c G U + R m 9 y b X V s Y T w v S X R l b V R 5 c G U + P E l 0 Z W 1 Q Y X R o P l N l Y 3 R p b 2 4 x L 0 t E U n Z O Q i 9 O Y W 1 l b i U y M H Z h b i U y M G t v b G 9 t b W V u J T I w Z 2 V 3 a W p 6 a W d k J T I w N j w v S X R l b V B h d G g + P C 9 J d G V t T G 9 j Y X R p b 2 4 + P F N 0 Y W J s Z U V u d H J p Z X M g L z 4 8 L 0 l 0 Z W 0 + P E l 0 Z W 0 + P E l 0 Z W 1 M b 2 N h d G l v b j 4 8 S X R l b V R 5 c G U + R m 9 y b X V s Y T w v S X R l b V R 5 c G U + P E l 0 Z W 1 Q Y X R o P l N l Y 3 R p b 2 4 x L 0 t E U n Z O Q i 9 O Y W 1 l b i U y M H Z h b i U y M G t v b G 9 t b W V u J T I w Z 2 V 3 a W p 6 a W d k J T I w N z w v S X R l b V B h d G g + P C 9 J d G V t T G 9 j Y X R p b 2 4 + P F N 0 Y W J s Z U V u d H J p Z X M g L z 4 8 L 0 l 0 Z W 0 + P E l 0 Z W 0 + P E l 0 Z W 1 M b 2 N h d G l v b j 4 8 S X R l b V R 5 c G U + R m 9 y b X V s Y T w v S X R l b V R 5 c G U + P E l 0 Z W 1 Q Y X R o P l N l Y 3 R p b 2 4 x L 0 t E U n Z O Q i 9 X Y W F y Z G U l M j B p c y U y M H Z l c n Z h b m d l b i U y M D c 8 L 0 l 0 Z W 1 Q Y X R o P j w v S X R l b U x v Y 2 F 0 a W 9 u P j x T d G F i b G V F b n R y a W V z I C 8 + P C 9 J d G V t P j x J d G V t P j x J d G V t T G 9 j Y X R p b 2 4 + P E l 0 Z W 1 U e X B l P k Z v c m 1 1 b G E 8 L 0 l 0 Z W 1 U e X B l P j x J d G V t U G F 0 a D 5 T Z W N 0 a W 9 u M S 9 L R F J 2 T k I v V 2 F h c m R l J T I w a X M l M j B 2 Z X J 2 Y W 5 n Z W 4 l M j A 4 P C 9 J d G V t U G F 0 a D 4 8 L 0 l 0 Z W 1 M b 2 N h d G l v b j 4 8 U 3 R h Y m x l R W 5 0 c m l l c y A v P j w v S X R l b T 4 8 S X R l b T 4 8 S X R l b U x v Y 2 F 0 a W 9 u P j x J d G V t V H l w Z T 5 G b 3 J t d W x h P C 9 J d G V t V H l w Z T 4 8 S X R l b V B h d G g + U 2 V j d G l v b j E v S 0 R S d k 5 C L 0 5 h b W V u J T I w d m F u J T I w a 2 9 s b 2 1 t Z W 4 l M j B n Z X d p a n p p Z 2 Q l M j A 5 P C 9 J d G V t U G F 0 a D 4 8 L 0 l 0 Z W 1 M b 2 N h d G l v b j 4 8 U 3 R h Y m x l R W 5 0 c m l l c y A v P j w v S X R l b T 4 8 S X R l b T 4 8 S X R l b U x v Y 2 F 0 a W 9 u P j x J d G V t V H l w Z T 5 G b 3 J t d W x h P C 9 J d G V t V H l w Z T 4 8 S X R l b V B h d G g + U 2 V j d G l v b j E v S 0 R S d k 5 C L 0 h l d C U y M G t v b G 9 t d H l w Z S U y M G l z J T I w Z 2 V 3 a W p 6 a W d k J T I w M T w v S X R l b V B h d G g + P C 9 J d G V t T G 9 j Y X R p b 2 4 + P F N 0 Y W J s Z U V u d H J p Z X M g L z 4 8 L 0 l 0 Z W 0 + P E l 0 Z W 0 + P E l 0 Z W 1 M b 2 N h d G l v b j 4 8 S X R l b V R 5 c G U + R m 9 y b X V s Y T w v S X R l b V R 5 c G U + P E l 0 Z W 1 Q Y X R o P l N l Y 3 R p b 2 4 x L 0 t E U n Z O Q i 9 H Z X N v c n R l Z X J k Z S U y M H J p a m V u P C 9 J d G V t U G F 0 a D 4 8 L 0 l 0 Z W 1 M b 2 N h d G l v b j 4 8 U 3 R h Y m x l R W 5 0 c m l l c y A v P j w v S X R l b T 4 8 S X R l b T 4 8 S X R l b U x v Y 2 F 0 a W 9 u P j x J d G V t V H l w Z T 5 G b 3 J t d W x h P C 9 J d G V t V H l w Z T 4 8 S X R l b V B h d G g + U 2 V j d G l v b j E v R l N E L 0 h l d C U y M G t v b G 9 t d H l w Z S U y M G l z J T I w Z 2 V 3 a W p 6 a W d k P C 9 J d G V t U G F 0 a D 4 8 L 0 l 0 Z W 1 M b 2 N h d G l v b j 4 8 U 3 R h Y m x l R W 5 0 c m l l c y A v P j w v S X R l b T 4 8 S X R l b T 4 8 S X R l b U x v Y 2 F 0 a W 9 u P j x J d G V t V H l w Z T 5 G b 3 J t d W x h P C 9 J d G V t V H l w Z T 4 8 S X R l b V B h d G g + U 2 V j d G l v b j E v R l N E L 0 F h b m d l c G F z d C U y M G l 0 Z W 0 l M j B 0 b 2 V n Z X Z v Z W d k P C 9 J d G V t U G F 0 a D 4 8 L 0 l 0 Z W 1 M b 2 N h d G l v b j 4 8 U 3 R h Y m x l R W 5 0 c m l l c y A v P j w v S X R l b T 4 8 S X R l b T 4 8 S X R l b U x v Y 2 F 0 a W 9 u P j x J d G V t V H l w Z T 5 G b 3 J t d W x h P C 9 J d G V t V H l w Z T 4 8 S X R l b V B h d G g + U 2 V j d G l v b j E v R l N E L 1 Z v b 3 J 3 Y W F y Z G V s a W p r Z S U y M G t v b G 9 t J T I w a W 5 n Z X Z v Z W d k P C 9 J d G V t U G F 0 a D 4 8 L 0 l 0 Z W 1 M b 2 N h d G l v b j 4 8 U 3 R h Y m x l R W 5 0 c m l l c y A v P j w v S X R l b T 4 8 S X R l b T 4 8 S X R l b U x v Y 2 F 0 a W 9 u P j x J d G V t V H l w Z T 5 G b 3 J t d W x h P C 9 J d G V t V H l w Z T 4 8 S X R l b V B h d G g + U 2 V j d G l v b j E v R l N E L 0 F h b m d l c G F z d C U y M G l 0 Z W 0 l M j B 0 b 2 V n Z X Z v Z W d k M T w v S X R l b V B h d G g + P C 9 J d G V t T G 9 j Y X R p b 2 4 + P F N 0 Y W J s Z U V u d H J p Z X M g L z 4 8 L 0 l 0 Z W 0 + P E l 0 Z W 0 + P E l 0 Z W 1 M b 2 N h d G l v b j 4 8 S X R l b V R 5 c G U + R m 9 y b X V s Y T w v S X R l b V R 5 c G U + P E l 0 Z W 1 Q Y X R o P l N l Y 3 R p b 2 4 x L 0 Z T R C 9 W b 2 9 y d 2 F h c m R l b G l q a 2 U l M j B r b 2 x v b S U y M G l u Z 2 V 2 b 2 V n Z D E 8 L 0 l 0 Z W 1 Q Y X R o P j w v S X R l b U x v Y 2 F 0 a W 9 u P j x T d G F i b G V F b n R y a W V z I C 8 + P C 9 J d G V t P j x J d G V t P j x J d G V t T G 9 j Y X R p b 2 4 + P E l 0 Z W 1 U e X B l P k Z v c m 1 1 b G E 8 L 0 l 0 Z W 1 U e X B l P j x J d G V t U G F 0 a D 5 T Z W N 0 a W 9 u M S 9 G U 0 Q v Q W F u Z 2 V w Y X N 0 J T I w a X R l b S U y M H R v Z W d l d m 9 l Z 2 Q y P C 9 J d G V t U G F 0 a D 4 8 L 0 l 0 Z W 1 M b 2 N h d G l v b j 4 8 U 3 R h Y m x l R W 5 0 c m l l c y A v P j w v S X R l b T 4 8 S X R l b T 4 8 S X R l b U x v Y 2 F 0 a W 9 u P j x J d G V t V H l w Z T 5 G b 3 J t d W x h P C 9 J d G V t V H l w Z T 4 8 S X R l b V B h d G g + U 2 V j d G l v b j E v R l N E L 1 Z v b 3 J 3 Y W F y Z G V s a W p r Z S U y M G t v b G 9 t J T I w a W 5 n Z X Z v Z W d k M j w v S X R l b V B h d G g + P C 9 J d G V t T G 9 j Y X R p b 2 4 + P F N 0 Y W J s Z U V u d H J p Z X M g L z 4 8 L 0 l 0 Z W 0 + P E l 0 Z W 0 + P E l 0 Z W 1 M b 2 N h d G l v b j 4 8 S X R l b V R 5 c G U + R m 9 y b X V s Y T w v S X R l b V R 5 c G U + P E l 0 Z W 1 Q Y X R o P l N l Y 3 R p b 2 4 x L 0 Z T R C 9 B Y W 5 n Z X B h c 3 Q l M j B p d G V t J T I w d G 9 l Z 2 V 2 b 2 V n Z D M 8 L 0 l 0 Z W 1 Q Y X R o P j w v S X R l b U x v Y 2 F 0 a W 9 u P j x T d G F i b G V F b n R y a W V z I C 8 + P C 9 J d G V t P j x J d G V t P j x J d G V t T G 9 j Y X R p b 2 4 + P E l 0 Z W 1 U e X B l P k Z v c m 1 1 b G E 8 L 0 l 0 Z W 1 U e X B l P j x J d G V t U G F 0 a D 5 T Z W N 0 a W 9 u M S 9 G U 0 Q v V m 9 v c n d h Y X J k Z W x p a m t l J T I w a 2 9 s b 2 0 l M j B p b m d l d m 9 l Z 2 Q z P C 9 J d G V t U G F 0 a D 4 8 L 0 l 0 Z W 1 M b 2 N h d G l v b j 4 8 U 3 R h Y m x l R W 5 0 c m l l c y A v P j w v S X R l b T 4 8 S X R l b T 4 8 S X R l b U x v Y 2 F 0 a W 9 u P j x J d G V t V H l w Z T 5 G b 3 J t d W x h P C 9 J d G V t V H l w Z T 4 8 S X R l b V B h d G g + U 2 V j d G l v b j E v R l N E L 0 F h b m d l c G F z d C U y M G l 0 Z W 0 l M j B 0 b 2 V n Z X Z v Z W d k N D w v S X R l b V B h d G g + P C 9 J d G V t T G 9 j Y X R p b 2 4 + P F N 0 Y W J s Z U V u d H J p Z X M g L z 4 8 L 0 l 0 Z W 0 + P E l 0 Z W 0 + P E l 0 Z W 1 M b 2 N h d G l v b j 4 8 S X R l b V R 5 c G U + R m 9 y b X V s Y T w v S X R l b V R 5 c G U + P E l 0 Z W 1 Q Y X R o P l N l Y 3 R p b 2 4 x L 0 Z T R C 9 W b 2 9 y d 2 F h c m R l b G l q a 2 U l M j B r b 2 x v b S U y M G l u Z 2 V 2 b 2 V n Z D Q 8 L 0 l 0 Z W 1 Q Y X R o P j w v S X R l b U x v Y 2 F 0 a W 9 u P j x T d G F i b G V F b n R y a W V z I C 8 + P C 9 J d G V t P j x J d G V t P j x J d G V t T G 9 j Y X R p b 2 4 + P E l 0 Z W 1 U e X B l P k Z v c m 1 1 b G E 8 L 0 l 0 Z W 1 U e X B l P j x J d G V t U G F 0 a D 5 T Z W N 0 a W 9 u M S 9 G U 0 Q v Q W F u Z 2 V w Y X N 0 J T I w a X R l b S U y M H R v Z W d l d m 9 l Z 2 Q 1 P C 9 J d G V t U G F 0 a D 4 8 L 0 l 0 Z W 1 M b 2 N h d G l v b j 4 8 U 3 R h Y m x l R W 5 0 c m l l c y A v P j w v S X R l b T 4 8 S X R l b T 4 8 S X R l b U x v Y 2 F 0 a W 9 u P j x J d G V t V H l w Z T 5 G b 3 J t d W x h P C 9 J d G V t V H l w Z T 4 8 S X R l b V B h d G g + U 2 V j d G l v b j E v R l N E L 1 Z v b 3 J 3 Y W F y Z G V s a W p r Z S U y M G t v b G 9 t J T I w a W 5 n Z X Z v Z W d k N T w v S X R l b V B h d G g + P C 9 J d G V t T G 9 j Y X R p b 2 4 + P F N 0 Y W J s Z U V u d H J p Z X M g L z 4 8 L 0 l 0 Z W 0 + P E l 0 Z W 0 + P E l 0 Z W 1 M b 2 N h d G l v b j 4 8 S X R l b V R 5 c G U + R m 9 y b X V s Y T w v S X R l b V R 5 c G U + P E l 0 Z W 1 Q Y X R o P l N l Y 3 R p b 2 4 x L 0 Z T R C 9 B Y W 5 n Z X B h c 3 Q l M j B p d G V t J T I w d G 9 l Z 2 V 2 b 2 V n Z D Y 8 L 0 l 0 Z W 1 Q Y X R o P j w v S X R l b U x v Y 2 F 0 a W 9 u P j x T d G F i b G V F b n R y a W V z I C 8 + P C 9 J d G V t P j x J d G V t P j x J d G V t T G 9 j Y X R p b 2 4 + P E l 0 Z W 1 U e X B l P k Z v c m 1 1 b G E 8 L 0 l 0 Z W 1 U e X B l P j x J d G V t U G F 0 a D 5 T Z W N 0 a W 9 u M S 9 G U 0 Q v V m 9 v c n d h Y X J k Z W x p a m t l J T I w a 2 9 s b 2 0 l M j B p b m d l d m 9 l Z 2 Q 2 P C 9 J d G V t U G F 0 a D 4 8 L 0 l 0 Z W 1 M b 2 N h d G l v b j 4 8 U 3 R h Y m x l R W 5 0 c m l l c y A v P j w v S X R l b T 4 8 S X R l b T 4 8 S X R l b U x v Y 2 F 0 a W 9 u P j x J d G V t V H l w Z T 5 G b 3 J t d W x h P C 9 J d G V t V H l w Z T 4 8 S X R l b V B h d G g + U 2 V j d G l v b j E v R l N E L 0 F h b m d l c G F z d C U y M G l 0 Z W 0 l M j B 0 b 2 V n Z X Z v Z W d k N z w v S X R l b V B h d G g + P C 9 J d G V t T G 9 j Y X R p b 2 4 + P F N 0 Y W J s Z U V u d H J p Z X M g L z 4 8 L 0 l 0 Z W 0 + P E l 0 Z W 0 + P E l 0 Z W 1 M b 2 N h d G l v b j 4 8 S X R l b V R 5 c G U + R m 9 y b X V s Y T w v S X R l b V R 5 c G U + P E l 0 Z W 1 Q Y X R o P l N l Y 3 R p b 2 4 x L 0 Z T R C 9 W b 2 9 y d 2 F h c m R l b G l q a 2 U l M j B r b 2 x v b S U y M G l u Z 2 V 2 b 2 V n Z D c 8 L 0 l 0 Z W 1 Q Y X R o P j w v S X R l b U x v Y 2 F 0 a W 9 u P j x T d G F i b G V F b n R y a W V z I C 8 + P C 9 J d G V t P j x J d G V t P j x J d G V t T G 9 j Y X R p b 2 4 + P E l 0 Z W 1 U e X B l P k Z v c m 1 1 b G E 8 L 0 l 0 Z W 1 U e X B l P j x J d G V t U G F 0 a D 5 T Z W N 0 a W 9 u M S 9 G U 0 Q v Q W F u Z 2 V w Y X N 0 J T I w a X R l b S U y M H R v Z W d l d m 9 l Z 2 Q 4 P C 9 J d G V t U G F 0 a D 4 8 L 0 l 0 Z W 1 M b 2 N h d G l v b j 4 8 U 3 R h Y m x l R W 5 0 c m l l c y A v P j w v S X R l b T 4 8 S X R l b T 4 8 S X R l b U x v Y 2 F 0 a W 9 u P j x J d G V t V H l w Z T 5 G b 3 J t d W x h P C 9 J d G V t V H l w Z T 4 8 S X R l b V B h d G g + U 2 V j d G l v b j E v R l N E L 1 Z v b 3 J 3 Y W F y Z G V s a W p r Z S U y M G t v b G 9 t J T I w a W 5 n Z X Z v Z W d k O D w v S X R l b V B h d G g + P C 9 J d G V t T G 9 j Y X R p b 2 4 + P F N 0 Y W J s Z U V u d H J p Z X M g L z 4 8 L 0 l 0 Z W 0 + P E l 0 Z W 0 + P E l 0 Z W 1 M b 2 N h d G l v b j 4 8 S X R l b V R 5 c G U + R m 9 y b X V s Y T w v S X R l b V R 5 c G U + P E l 0 Z W 1 Q Y X R o P l N l Y 3 R p b 2 4 x L 0 Z T R C 9 B Y W 5 n Z X B h c 3 Q l M j B p d G V t J T I w d G 9 l Z 2 V 2 b 2 V n Z D k 8 L 0 l 0 Z W 1 Q Y X R o P j w v S X R l b U x v Y 2 F 0 a W 9 u P j x T d G F i b G V F b n R y a W V z I C 8 + P C 9 J d G V t P j x J d G V t P j x J d G V t T G 9 j Y X R p b 2 4 + P E l 0 Z W 1 U e X B l P k Z v c m 1 1 b G E 8 L 0 l 0 Z W 1 U e X B l P j x J d G V t U G F 0 a D 5 T Z W N 0 a W 9 u M S 9 G U 0 Q v V m 9 v c n d h Y X J k Z W x p a m t l J T I w a 2 9 s b 2 0 l M j B p b m d l d m 9 l Z 2 Q 5 P C 9 J d G V t U G F 0 a D 4 8 L 0 l 0 Z W 1 M b 2 N h d G l v b j 4 8 U 3 R h Y m x l R W 5 0 c m l l c y A v P j w v S X R l b T 4 8 S X R l b T 4 8 S X R l b U x v Y 2 F 0 a W 9 u P j x J d G V t V H l w Z T 5 G b 3 J t d W x h P C 9 J d G V t V H l w Z T 4 8 S X R l b V B h d G g + U 2 V j d G l v b j E v R l N E L 0 F h b m d l c G F z d C U y M G l 0 Z W 0 l M j B 0 b 2 V n Z X Z v Z W d k M T A 8 L 0 l 0 Z W 1 Q Y X R o P j w v S X R l b U x v Y 2 F 0 a W 9 u P j x T d G F i b G V F b n R y a W V z I C 8 + P C 9 J d G V t P j x J d G V t P j x J d G V t T G 9 j Y X R p b 2 4 + P E l 0 Z W 1 U e X B l P k Z v c m 1 1 b G E 8 L 0 l 0 Z W 1 U e X B l P j x J d G V t U G F 0 a D 5 T Z W N 0 a W 9 u M S 9 G U 0 Q v V m 9 v c n d h Y X J k Z W x p a m t l J T I w a 2 9 s b 2 0 l M j B p b m d l d m 9 l Z 2 Q x M D w v S X R l b V B h d G g + P C 9 J d G V t T G 9 j Y X R p b 2 4 + P F N 0 Y W J s Z U V u d H J p Z X M g L z 4 8 L 0 l 0 Z W 0 + P E l 0 Z W 0 + P E l 0 Z W 1 M b 2 N h d G l v b j 4 8 S X R l b V R 5 c G U + R m 9 y b X V s Y T w v S X R l b V R 5 c G U + P E l 0 Z W 1 Q Y X R o P l N l Y 3 R p b 2 4 x L 0 Z T R C 9 B Y W 5 n Z X B h c 3 Q l M j B p d G V t J T I w d G 9 l Z 2 V 2 b 2 V n Z D E x P C 9 J d G V t U G F 0 a D 4 8 L 0 l 0 Z W 1 M b 2 N h d G l v b j 4 8 U 3 R h Y m x l R W 5 0 c m l l c y A v P j w v S X R l b T 4 8 S X R l b T 4 8 S X R l b U x v Y 2 F 0 a W 9 u P j x J d G V t V H l w Z T 5 G b 3 J t d W x h P C 9 J d G V t V H l w Z T 4 8 S X R l b V B h d G g + U 2 V j d G l v b j E v R l N E L 1 Z v b 3 J 3 Y W F y Z G V s a W p r Z S U y M G t v b G 9 t J T I w a W 5 n Z X Z v Z W d k M T E 8 L 0 l 0 Z W 1 Q Y X R o P j w v S X R l b U x v Y 2 F 0 a W 9 u P j x T d G F i b G V F b n R y a W V z I C 8 + P C 9 J d G V t P j x J d G V t P j x J d G V t T G 9 j Y X R p b 2 4 + P E l 0 Z W 1 U e X B l P k Z v c m 1 1 b G E 8 L 0 l 0 Z W 1 U e X B l P j x J d G V t U G F 0 a D 5 T Z W N 0 a W 9 u M S 9 G U 0 Q v Q W F u Z 2 V w Y X N 0 J T I w a X R l b S U y M H R v Z W d l d m 9 l Z 2 Q x M j w v S X R l b V B h d G g + P C 9 J d G V t T G 9 j Y X R p b 2 4 + P F N 0 Y W J s Z U V u d H J p Z X M g L z 4 8 L 0 l 0 Z W 0 + P E l 0 Z W 0 + P E l 0 Z W 1 M b 2 N h d G l v b j 4 8 S X R l b V R 5 c G U + R m 9 y b X V s Y T w v S X R l b V R 5 c G U + P E l 0 Z W 1 Q Y X R o P l N l Y 3 R p b 2 4 x L 0 Z T R C 9 W b 2 9 y d 2 F h c m R l b G l q a 2 U l M j B r b 2 x v b S U y M G l u Z 2 V 2 b 2 V n Z D E y P C 9 J d G V t U G F 0 a D 4 8 L 0 l 0 Z W 1 M b 2 N h d G l v b j 4 8 U 3 R h Y m x l R W 5 0 c m l l c y A v P j w v S X R l b T 4 8 S X R l b T 4 8 S X R l b U x v Y 2 F 0 a W 9 u P j x J d G V t V H l w Z T 5 G b 3 J t d W x h P C 9 J d G V t V H l w Z T 4 8 S X R l b V B h d G g + U 2 V j d G l v b j E v R l N E L 0 F h b m d l c G F z d C U y M G l 0 Z W 0 l M j B 0 b 2 V n Z X Z v Z W d k M T M 8 L 0 l 0 Z W 1 Q Y X R o P j w v S X R l b U x v Y 2 F 0 a W 9 u P j x T d G F i b G V F b n R y a W V z I C 8 + P C 9 J d G V t P j x J d G V t P j x J d G V t T G 9 j Y X R p b 2 4 + P E l 0 Z W 1 U e X B l P k Z v c m 1 1 b G E 8 L 0 l 0 Z W 1 U e X B l P j x J d G V t U G F 0 a D 5 T Z W N 0 a W 9 u M S 9 G U 0 Q v V m 9 v c n d h Y X J k Z W x p a m t l J T I w a 2 9 s b 2 0 l M j B p b m d l d m 9 l Z 2 Q x M z w v S X R l b V B h d G g + P C 9 J d G V t T G 9 j Y X R p b 2 4 + P F N 0 Y W J s Z U V u d H J p Z X M g L z 4 8 L 0 l 0 Z W 0 + P E l 0 Z W 0 + P E l 0 Z W 1 M b 2 N h d G l v b j 4 8 S X R l b V R 5 c G U + R m 9 y b X V s Y T w v S X R l b V R 5 c G U + P E l 0 Z W 1 Q Y X R o P l N l Y 3 R p b 2 4 x L 0 Z T R C 9 B Y W 5 n Z X B h c 3 Q l M j B p d G V t J T I w d G 9 l Z 2 V 2 b 2 V n Z D E 0 P C 9 J d G V t U G F 0 a D 4 8 L 0 l 0 Z W 1 M b 2 N h d G l v b j 4 8 U 3 R h Y m x l R W 5 0 c m l l c y A v P j w v S X R l b T 4 8 S X R l b T 4 8 S X R l b U x v Y 2 F 0 a W 9 u P j x J d G V t V H l w Z T 5 G b 3 J t d W x h P C 9 J d G V t V H l w Z T 4 8 S X R l b V B h d G g + U 2 V j d G l v b j E v R l N E L 1 Z v b 3 J 3 Y W F y Z G V s a W p r Z S U y M G t v b G 9 t J T I w a W 5 n Z X Z v Z W d k M T Q 8 L 0 l 0 Z W 1 Q Y X R o P j w v S X R l b U x v Y 2 F 0 a W 9 u P j x T d G F i b G V F b n R y a W V z I C 8 + P C 9 J d G V t P j x J d G V t P j x J d G V t T G 9 j Y X R p b 2 4 + P E l 0 Z W 1 U e X B l P k Z v c m 1 1 b G E 8 L 0 l 0 Z W 1 U e X B l P j x J d G V t U G F 0 a D 5 T Z W N 0 a W 9 u M S 9 G U 0 Q v Q W F u Z 2 V w Y X N 0 J T I w a X R l b S U y M H R v Z W d l d m 9 l Z 2 Q x N T w v S X R l b V B h d G g + P C 9 J d G V t T G 9 j Y X R p b 2 4 + P F N 0 Y W J s Z U V u d H J p Z X M g L z 4 8 L 0 l 0 Z W 0 + P E l 0 Z W 0 + P E l 0 Z W 1 M b 2 N h d G l v b j 4 8 S X R l b V R 5 c G U + R m 9 y b X V s Y T w v S X R l b V R 5 c G U + P E l 0 Z W 1 Q Y X R o P l N l Y 3 R p b 2 4 x L 0 Z T R C 9 W b 2 9 y d 2 F h c m R l b G l q a 2 U l M j B r b 2 x v b S U y M G l u Z 2 V 2 b 2 V n Z D E 1 P C 9 J d G V t U G F 0 a D 4 8 L 0 l 0 Z W 1 M b 2 N h d G l v b j 4 8 U 3 R h Y m x l R W 5 0 c m l l c y A v P j w v S X R l b T 4 8 S X R l b T 4 8 S X R l b U x v Y 2 F 0 a W 9 u P j x J d G V t V H l w Z T 5 G b 3 J t d W x h P C 9 J d G V t V H l w Z T 4 8 S X R l b V B h d G g + U 2 V j d G l v b j E v R l N E L 0 F h b m d l c G F z d C U y M G l 0 Z W 0 l M j B 0 b 2 V n Z X Z v Z W d k M T Y 8 L 0 l 0 Z W 1 Q Y X R o P j w v S X R l b U x v Y 2 F 0 a W 9 u P j x T d G F i b G V F b n R y a W V z I C 8 + P C 9 J d G V t P j x J d G V t P j x J d G V t T G 9 j Y X R p b 2 4 + P E l 0 Z W 1 U e X B l P k Z v c m 1 1 b G E 8 L 0 l 0 Z W 1 U e X B l P j x J d G V t U G F 0 a D 5 T Z W N 0 a W 9 u M S 9 G U 0 Q v V m 9 v c n d h Y X J k Z W x p a m t l J T I w a 2 9 s b 2 0 l M j B p b m d l d m 9 l Z 2 Q x N j w v S X R l b V B h d G g + P C 9 J d G V t T G 9 j Y X R p b 2 4 + P F N 0 Y W J s Z U V u d H J p Z X M g L z 4 8 L 0 l 0 Z W 0 + P E l 0 Z W 0 + P E l 0 Z W 1 M b 2 N h d G l v b j 4 8 S X R l b V R 5 c G U + R m 9 y b X V s Y T w v S X R l b V R 5 c G U + P E l 0 Z W 1 Q Y X R o P l N l Y 3 R p b 2 4 x L 0 Z T R C 9 B Y W 5 n Z X B h c 3 Q l M j B p d G V t J T I w d G 9 l Z 2 V 2 b 2 V n Z D E 3 P C 9 J d G V t U G F 0 a D 4 8 L 0 l 0 Z W 1 M b 2 N h d G l v b j 4 8 U 3 R h Y m x l R W 5 0 c m l l c y A v P j w v S X R l b T 4 8 S X R l b T 4 8 S X R l b U x v Y 2 F 0 a W 9 u P j x J d G V t V H l w Z T 5 G b 3 J t d W x h P C 9 J d G V t V H l w Z T 4 8 S X R l b V B h d G g + U 2 V j d G l v b j E v R l N E L 1 Z v b 3 J 3 Y W F y Z G V s a W p r Z S U y M G t v b G 9 t J T I w a W 5 n Z X Z v Z W d k M T c 8 L 0 l 0 Z W 1 Q Y X R o P j w v S X R l b U x v Y 2 F 0 a W 9 u P j x T d G F i b G V F b n R y a W V z I C 8 + P C 9 J d G V t P j x J d G V t P j x J d G V t T G 9 j Y X R p b 2 4 + P E l 0 Z W 1 U e X B l P k Z v c m 1 1 b G E 8 L 0 l 0 Z W 1 U e X B l P j x J d G V t U G F 0 a D 5 T Z W N 0 a W 9 u M S 9 G U 0 Q v Q W F u Z 2 V w Y X N 0 J T I w a X R l b S U y M H R v Z W d l d m 9 l Z 2 Q x O D w v S X R l b V B h d G g + P C 9 J d G V t T G 9 j Y X R p b 2 4 + P F N 0 Y W J s Z U V u d H J p Z X M g L z 4 8 L 0 l 0 Z W 0 + P E l 0 Z W 0 + P E l 0 Z W 1 M b 2 N h d G l v b j 4 8 S X R l b V R 5 c G U + R m 9 y b X V s Y T w v S X R l b V R 5 c G U + P E l 0 Z W 1 Q Y X R o P l N l Y 3 R p b 2 4 x L 0 Z T R C 9 W b 2 9 y d 2 F h c m R l b G l q a 2 U l M j B r b 2 x v b S U y M G l u Z 2 V 2 b 2 V n Z D E 4 P C 9 J d G V t U G F 0 a D 4 8 L 0 l 0 Z W 1 M b 2 N h d G l v b j 4 8 U 3 R h Y m x l R W 5 0 c m l l c y A v P j w v S X R l b T 4 8 S X R l b T 4 8 S X R l b U x v Y 2 F 0 a W 9 u P j x J d G V t V H l w Z T 5 G b 3 J t d W x h P C 9 J d G V t V H l w Z T 4 8 S X R l b V B h d G g + U 2 V j d G l v b j E v R l N E L 0 F h b m d l c G F z d C U y M G l 0 Z W 0 l M j B 0 b 2 V n Z X Z v Z W d k M T k 8 L 0 l 0 Z W 1 Q Y X R o P j w v S X R l b U x v Y 2 F 0 a W 9 u P j x T d G F i b G V F b n R y a W V z I C 8 + P C 9 J d G V t P j x J d G V t P j x J d G V t T G 9 j Y X R p b 2 4 + P E l 0 Z W 1 U e X B l P k Z v c m 1 1 b G E 8 L 0 l 0 Z W 1 U e X B l P j x J d G V t U G F 0 a D 5 T Z W N 0 a W 9 u M S 9 G U 0 Q v V m 9 v c n d h Y X J k Z W x p a m t l J T I w a 2 9 s b 2 0 l M j B p b m d l d m 9 l Z 2 Q x O T w v S X R l b V B h d G g + P C 9 J d G V t T G 9 j Y X R p b 2 4 + P F N 0 Y W J s Z U V u d H J p Z X M g L z 4 8 L 0 l 0 Z W 0 + P E l 0 Z W 0 + P E l 0 Z W 1 M b 2 N h d G l v b j 4 8 S X R l b V R 5 c G U + R m 9 y b X V s Y T w v S X R l b V R 5 c G U + P E l 0 Z W 1 Q Y X R o P l N l Y 3 R p b 2 4 x L 0 Z T R C 9 B Y W 5 n Z X B h c 3 Q l M j B p d G V t J T I w d G 9 l Z 2 V 2 b 2 V n Z D I w P C 9 J d G V t U G F 0 a D 4 8 L 0 l 0 Z W 1 M b 2 N h d G l v b j 4 8 U 3 R h Y m x l R W 5 0 c m l l c y A v P j w v S X R l b T 4 8 S X R l b T 4 8 S X R l b U x v Y 2 F 0 a W 9 u P j x J d G V t V H l w Z T 5 G b 3 J t d W x h P C 9 J d G V t V H l w Z T 4 8 S X R l b V B h d G g + U 2 V j d G l v b j E v R l N E L 0 F h b m d l c G F z d C U y M G l 0 Z W 0 l M j B 0 b 2 V n Z X Z v Z W d k M j E 8 L 0 l 0 Z W 1 Q Y X R o P j w v S X R l b U x v Y 2 F 0 a W 9 u P j x T d G F i b G V F b n R y a W V z I C 8 + P C 9 J d G V t P j x J d G V t P j x J d G V t T G 9 j Y X R p b 2 4 + P E l 0 Z W 1 U e X B l P k Z v c m 1 1 b G E 8 L 0 l 0 Z W 1 U e X B l P j x J d G V t U G F 0 a D 5 T Z W N 0 a W 9 u M S 9 G U 0 Q v Q W F u Z 2 V w Y X N 0 J T I w a X R l b S U y M H R v Z W d l d m 9 l Z 2 Q y M j w v S X R l b V B h d G g + P C 9 J d G V t T G 9 j Y X R p b 2 4 + P F N 0 Y W J s Z U V u d H J p Z X M g L z 4 8 L 0 l 0 Z W 0 + P E l 0 Z W 0 + P E l 0 Z W 1 M b 2 N h d G l v b j 4 8 S X R l b V R 5 c G U + R m 9 y b X V s Y T w v S X R l b V R 5 c G U + P E l 0 Z W 1 Q Y X R o P l N l Y 3 R p b 2 4 x L 0 Z T R C 9 O Y W 1 l b i U y M H Z h b i U y M G t v b G 9 t b W V u J T I w Z 2 V 3 a W p 6 a W d k J T I w M T w v S X R l b V B h d G g + P C 9 J d G V t T G 9 j Y X R p b 2 4 + P F N 0 Y W J s Z U V u d H J p Z X M g L z 4 8 L 0 l 0 Z W 0 + P E l 0 Z W 0 + P E l 0 Z W 1 M b 2 N h d G l v b j 4 8 S X R l b V R 5 c G U + R m 9 y b X V s Y T w v S X R l b V R 5 c G U + P E l 0 Z W 1 Q Y X R o P l N l Y 3 R p b 2 4 x L 0 Z T R C 9 O Y W 1 l b i U y M H Z h b i U y M G t v b G 9 t b W V u J T I w Z 2 V 3 a W p 6 a W d k J T I w M j w v S X R l b V B h d G g + P C 9 J d G V t T G 9 j Y X R p b 2 4 + P F N 0 Y W J s Z U V u d H J p Z X M g L z 4 8 L 0 l 0 Z W 0 + P E l 0 Z W 0 + P E l 0 Z W 1 M b 2 N h d G l v b j 4 8 S X R l b V R 5 c G U + R m 9 y b X V s Y T w v S X R l b V R 5 c G U + P E l 0 Z W 1 Q Y X R o P l N l Y 3 R p b 2 4 x L 0 Z T R C 9 L b 2 x v b W 1 l b i U y M H Z l c n d p a m R l c m Q l M j A x P C 9 J d G V t U G F 0 a D 4 8 L 0 l 0 Z W 1 M b 2 N h d G l v b j 4 8 U 3 R h Y m x l R W 5 0 c m l l c y A v P j w v S X R l b T 4 8 S X R l b T 4 8 S X R l b U x v Y 2 F 0 a W 9 u P j x J d G V t V H l w Z T 5 G b 3 J t d W x h P C 9 J d G V t V H l w Z T 4 8 S X R l b V B h d G g + U 2 V j d G l v b j E v R l N E L 0 F h b m d l c G F z d C U y M G l 0 Z W 0 l M j B 0 b 2 V n Z X Z v Z W d k M j g 8 L 0 l 0 Z W 1 Q Y X R o P j w v S X R l b U x v Y 2 F 0 a W 9 u P j x T d G F i b G V F b n R y a W V z I C 8 + P C 9 J d G V t P j x J d G V t P j x J d G V t T G 9 j Y X R p b 2 4 + P E l 0 Z W 1 U e X B l P k Z v c m 1 1 b G E 8 L 0 l 0 Z W 1 U e X B l P j x J d G V t U G F 0 a D 5 T Z W N 0 a W 9 u M S 9 G U 0 Q v Q W F u Z 2 V w Y X N 0 J T I w a X R l b S U y M H R v Z W d l d m 9 l Z 2 Q y O T w v S X R l b V B h d G g + P C 9 J d G V t T G 9 j Y X R p b 2 4 + P F N 0 Y W J s Z U V u d H J p Z X M g L z 4 8 L 0 l 0 Z W 0 + P E l 0 Z W 0 + P E l 0 Z W 1 M b 2 N h d G l v b j 4 8 S X R l b V R 5 c G U + R m 9 y b X V s Y T w v S X R l b V R 5 c G U + P E l 0 Z W 1 Q Y X R o P l N l Y 3 R p b 2 4 x L 0 Z T R C 9 B Y W 5 n Z X B h c 3 Q l M j B p d G V t J T I w d G 9 l Z 2 V 2 b 2 V n Z D M w P C 9 J d G V t U G F 0 a D 4 8 L 0 l 0 Z W 1 M b 2 N h d G l v b j 4 8 U 3 R h Y m x l R W 5 0 c m l l c y A v P j w v S X R l b T 4 8 S X R l b T 4 8 S X R l b U x v Y 2 F 0 a W 9 u P j x J d G V t V H l w Z T 5 G b 3 J t d W x h P C 9 J d G V t V H l w Z T 4 8 S X R l b V B h d G g + U 2 V j d G l v b j E v R l N E L 0 F h b m d l c G F z d C U y M G l 0 Z W 0 l M j B 0 b 2 V n Z X Z v Z W d k M z E 8 L 0 l 0 Z W 1 Q Y X R o P j w v S X R l b U x v Y 2 F 0 a W 9 u P j x T d G F i b G V F b n R y a W V z I C 8 + P C 9 J d G V t P j x J d G V t P j x J d G V t T G 9 j Y X R p b 2 4 + P E l 0 Z W 1 U e X B l P k Z v c m 1 1 b G E 8 L 0 l 0 Z W 1 U e X B l P j x J d G V t U G F 0 a D 5 T Z W N 0 a W 9 u M S 9 G U 0 Q v Q W F u Z 2 V w Y X N 0 J T I w a X R l b S U y M H R v Z W d l d m 9 l Z 2 Q z M j w v S X R l b V B h d G g + P C 9 J d G V t T G 9 j Y X R p b 2 4 + P F N 0 Y W J s Z U V u d H J p Z X M g L z 4 8 L 0 l 0 Z W 0 + P E l 0 Z W 0 + P E l 0 Z W 1 M b 2 N h d G l v b j 4 8 S X R l b V R 5 c G U + R m 9 y b X V s Y T w v S X R l b V R 5 c G U + P E l 0 Z W 1 Q Y X R o P l N l Y 3 R p b 2 4 x L 0 Z T R C 9 B Y W 5 n Z X B h c 3 Q l M j B p d G V t J T I w d G 9 l Z 2 V 2 b 2 V n Z D M z P C 9 J d G V t U G F 0 a D 4 8 L 0 l 0 Z W 1 M b 2 N h d G l v b j 4 8 U 3 R h Y m x l R W 5 0 c m l l c y A v P j w v S X R l b T 4 8 S X R l b T 4 8 S X R l b U x v Y 2 F 0 a W 9 u P j x J d G V t V H l w Z T 5 G b 3 J t d W x h P C 9 J d G V t V H l w Z T 4 8 S X R l b V B h d G g + U 2 V j d G l v b j E v R l N E L 0 F h b m d l c G F z d C U y M G l 0 Z W 0 l M j B 0 b 2 V n Z X Z v Z W d k M z Q 8 L 0 l 0 Z W 1 Q Y X R o P j w v S X R l b U x v Y 2 F 0 a W 9 u P j x T d G F i b G V F b n R y a W V z I C 8 + P C 9 J d G V t P j x J d G V t P j x J d G V t T G 9 j Y X R p b 2 4 + P E l 0 Z W 1 U e X B l P k Z v c m 1 1 b G E 8 L 0 l 0 Z W 1 U e X B l P j x J d G V t U G F 0 a D 5 T Z W N 0 a W 9 u M S 9 G U 0 Q v Q W F u Z 2 V w Y X N 0 J T I w a X R l b S U y M H R v Z W d l d m 9 l Z 2 Q z N T w v S X R l b V B h d G g + P C 9 J d G V t T G 9 j Y X R p b 2 4 + P F N 0 Y W J s Z U V u d H J p Z X M g L z 4 8 L 0 l 0 Z W 0 + P E l 0 Z W 0 + P E l 0 Z W 1 M b 2 N h d G l v b j 4 8 S X R l b V R 5 c G U + R m 9 y b X V s Y T w v S X R l b V R 5 c G U + P E l 0 Z W 1 Q Y X R o P l N l Y 3 R p b 2 4 x L 0 Z T R C 9 B Y W 5 n Z X B h c 3 Q l M j B p d G V t J T I w d G 9 l Z 2 V 2 b 2 V n Z D M 2 P C 9 J d G V t U G F 0 a D 4 8 L 0 l 0 Z W 1 M b 2 N h d G l v b j 4 8 U 3 R h Y m x l R W 5 0 c m l l c y A v P j w v S X R l b T 4 8 S X R l b T 4 8 S X R l b U x v Y 2 F 0 a W 9 u P j x J d G V t V H l w Z T 5 G b 3 J t d W x h P C 9 J d G V t V H l w Z T 4 8 S X R l b V B h d G g + U 2 V j d G l v b j E v R l N E L 0 F h b m d l c G F z d C U y M G l 0 Z W 0 l M j B 0 b 2 V n Z X Z v Z W d k M z c 8 L 0 l 0 Z W 1 Q Y X R o P j w v S X R l b U x v Y 2 F 0 a W 9 u P j x T d G F i b G V F b n R y a W V z I C 8 + P C 9 J d G V t P j x J d G V t P j x J d G V t T G 9 j Y X R p b 2 4 + P E l 0 Z W 1 U e X B l P k Z v c m 1 1 b G E 8 L 0 l 0 Z W 1 U e X B l P j x J d G V t U G F 0 a D 5 T Z W N 0 a W 9 u M S 9 G U 0 Q v Q W F u Z 2 V w Y X N 0 J T I w a X R l b S U y M H R v Z W d l d m 9 l Z 2 Q z O D w v S X R l b V B h d G g + P C 9 J d G V t T G 9 j Y X R p b 2 4 + P F N 0 Y W J s Z U V u d H J p Z X M g L z 4 8 L 0 l 0 Z W 0 + P E l 0 Z W 0 + P E l 0 Z W 1 M b 2 N h d G l v b j 4 8 S X R l b V R 5 c G U + R m 9 y b X V s Y T w v S X R l b V R 5 c G U + P E l 0 Z W 1 Q Y X R o P l N l Y 3 R p b 2 4 x L 0 Z T R C 9 B Y W 5 n Z X B h c 3 Q l M j B p d G V t J T I w d G 9 l Z 2 V 2 b 2 V n Z D M 5 P C 9 J d G V t U G F 0 a D 4 8 L 0 l 0 Z W 1 M b 2 N h d G l v b j 4 8 U 3 R h Y m x l R W 5 0 c m l l c y A v P j w v S X R l b T 4 8 S X R l b T 4 8 S X R l b U x v Y 2 F 0 a W 9 u P j x J d G V t V H l w Z T 5 G b 3 J t d W x h P C 9 J d G V t V H l w Z T 4 8 S X R l b V B h d G g + U 2 V j d G l v b j E v R l N E L 0 F h b m d l c G F z d C U y M G l 0 Z W 0 l M j B 0 b 2 V n Z X Z v Z W d k N D A 8 L 0 l 0 Z W 1 Q Y X R o P j w v S X R l b U x v Y 2 F 0 a W 9 u P j x T d G F i b G V F b n R y a W V z I C 8 + P C 9 J d G V t P j x J d G V t P j x J d G V t T G 9 j Y X R p b 2 4 + P E l 0 Z W 1 U e X B l P k Z v c m 1 1 b G E 8 L 0 l 0 Z W 1 U e X B l P j x J d G V t U G F 0 a D 5 T Z W N 0 a W 9 u M S 9 G U 0 Q v Q W F u Z 2 V w Y X N 0 J T I w a X R l b S U y M H R v Z W d l d m 9 l Z 2 Q 0 M T w v S X R l b V B h d G g + P C 9 J d G V t T G 9 j Y X R p b 2 4 + P F N 0 Y W J s Z U V u d H J p Z X M g L z 4 8 L 0 l 0 Z W 0 + P E l 0 Z W 0 + P E l 0 Z W 1 M b 2 N h d G l v b j 4 8 S X R l b V R 5 c G U + R m 9 y b X V s Y T w v S X R l b V R 5 c G U + P E l 0 Z W 1 Q Y X R o P l N l Y 3 R p b 2 4 x L 0 Z T R C 9 B Y W 5 n Z X B h c 3 Q l M j B p d G V t J T I w d G 9 l Z 2 V 2 b 2 V n Z D Q y P C 9 J d G V t U G F 0 a D 4 8 L 0 l 0 Z W 1 M b 2 N h d G l v b j 4 8 U 3 R h Y m x l R W 5 0 c m l l c y A v P j w v S X R l b T 4 8 S X R l b T 4 8 S X R l b U x v Y 2 F 0 a W 9 u P j x J d G V t V H l w Z T 5 G b 3 J t d W x h P C 9 J d G V t V H l w Z T 4 8 S X R l b V B h d G g + U 2 V j d G l v b j E v R l N E L 0 F h b m d l c G F z d C U y M G l 0 Z W 0 l M j B 0 b 2 V n Z X Z v Z W d k N D M 8 L 0 l 0 Z W 1 Q Y X R o P j w v S X R l b U x v Y 2 F 0 a W 9 u P j x T d G F i b G V F b n R y a W V z I C 8 + P C 9 J d G V t P j x J d G V t P j x J d G V t T G 9 j Y X R p b 2 4 + P E l 0 Z W 1 U e X B l P k Z v c m 1 1 b G E 8 L 0 l 0 Z W 1 U e X B l P j x J d G V t U G F 0 a D 5 T Z W N 0 a W 9 u M S 9 G U 0 Q v Q W F u Z 2 V w Y X N 0 J T I w a X R l b S U y M H R v Z W d l d m 9 l Z 2 Q 0 N D w v S X R l b V B h d G g + P C 9 J d G V t T G 9 j Y X R p b 2 4 + P F N 0 Y W J s Z U V u d H J p Z X M g L z 4 8 L 0 l 0 Z W 0 + P E l 0 Z W 0 + P E l 0 Z W 1 M b 2 N h d G l v b j 4 8 S X R l b V R 5 c G U + R m 9 y b X V s Y T w v S X R l b V R 5 c G U + P E l 0 Z W 1 Q Y X R o P l N l Y 3 R p b 2 4 x L 0 Z T R C 9 B Y W 5 n Z X B h c 3 Q l M j B p d G V t J T I w d G 9 l Z 2 V 2 b 2 V n Z D Q 1 P C 9 J d G V t U G F 0 a D 4 8 L 0 l 0 Z W 1 M b 2 N h d G l v b j 4 8 U 3 R h Y m x l R W 5 0 c m l l c y A v P j w v S X R l b T 4 8 S X R l b T 4 8 S X R l b U x v Y 2 F 0 a W 9 u P j x J d G V t V H l w Z T 5 G b 3 J t d W x h P C 9 J d G V t V H l w Z T 4 8 S X R l b V B h d G g + U 2 V j d G l v b j E v R l N E L 0 F h b m d l c G F z d C U y M G l 0 Z W 0 l M j B 0 b 2 V n Z X Z v Z W d k N D Y 8 L 0 l 0 Z W 1 Q Y X R o P j w v S X R l b U x v Y 2 F 0 a W 9 u P j x T d G F i b G V F b n R y a W V z I C 8 + P C 9 J d G V t P j x J d G V t P j x J d G V t T G 9 j Y X R p b 2 4 + P E l 0 Z W 1 U e X B l P k Z v c m 1 1 b G E 8 L 0 l 0 Z W 1 U e X B l P j x J d G V t U G F 0 a D 5 T Z W N 0 a W 9 u M S 9 G U 0 Q v Q W F u Z 2 V w Y X N 0 J T I w a X R l b S U y M H R v Z W d l d m 9 l Z 2 Q 0 N z w v S X R l b V B h d G g + P C 9 J d G V t T G 9 j Y X R p b 2 4 + P F N 0 Y W J s Z U V u d H J p Z X M g L z 4 8 L 0 l 0 Z W 0 + P E l 0 Z W 0 + P E l 0 Z W 1 M b 2 N h d G l v b j 4 8 S X R l b V R 5 c G U + R m 9 y b X V s Y T w v S X R l b V R 5 c G U + P E l 0 Z W 1 Q Y X R o P l N l Y 3 R p b 2 4 x L 0 Z T R C 9 B Y W 5 n Z X B h c 3 Q l M j B p d G V t J T I w d G 9 l Z 2 V 2 b 2 V n Z D Q 4 P C 9 J d G V t U G F 0 a D 4 8 L 0 l 0 Z W 1 M b 2 N h d G l v b j 4 8 U 3 R h Y m x l R W 5 0 c m l l c y A v P j w v S X R l b T 4 8 S X R l b T 4 8 S X R l b U x v Y 2 F 0 a W 9 u P j x J d G V t V H l w Z T 5 G b 3 J t d W x h P C 9 J d G V t V H l w Z T 4 8 S X R l b V B h d G g + U 2 V j d G l v b j E v R l N E L 0 F h b m d l c G F z d C U y M G l 0 Z W 0 l M j B 0 b 2 V n Z X Z v Z W d k N D k 8 L 0 l 0 Z W 1 Q Y X R o P j w v S X R l b U x v Y 2 F 0 a W 9 u P j x T d G F i b G V F b n R y a W V z I C 8 + P C 9 J d G V t P j x J d G V t P j x J d G V t T G 9 j Y X R p b 2 4 + P E l 0 Z W 1 U e X B l P k Z v c m 1 1 b G E 8 L 0 l 0 Z W 1 U e X B l P j x J d G V t U G F 0 a D 5 T Z W N 0 a W 9 u M S 9 G U 0 Q v Q W F u Z 2 V w Y X N 0 J T I w a X R l b S U y M H R v Z W d l d m 9 l Z 2 Q 1 M D w v S X R l b V B h d G g + P C 9 J d G V t T G 9 j Y X R p b 2 4 + P F N 0 Y W J s Z U V u d H J p Z X M g L z 4 8 L 0 l 0 Z W 0 + P E l 0 Z W 0 + P E l 0 Z W 1 M b 2 N h d G l v b j 4 8 S X R l b V R 5 c G U + R m 9 y b X V s Y T w v S X R l b V R 5 c G U + P E l 0 Z W 1 Q Y X R o P l N l Y 3 R p b 2 4 x L 0 Z T R C 9 B Y W 5 n Z X B h c 3 Q l M j B p d G V t J T I w d G 9 l Z 2 V 2 b 2 V n Z D U x P C 9 J d G V t U G F 0 a D 4 8 L 0 l 0 Z W 1 M b 2 N h d G l v b j 4 8 U 3 R h Y m x l R W 5 0 c m l l c y A v P j w v S X R l b T 4 8 S X R l b T 4 8 S X R l b U x v Y 2 F 0 a W 9 u P j x J d G V t V H l w Z T 5 G b 3 J t d W x h P C 9 J d G V t V H l w Z T 4 8 S X R l b V B h d G g + U 2 V j d G l v b j E v R l N E L 0 F h b m d l c G F z d C U y M G l 0 Z W 0 l M j B 0 b 2 V n Z X Z v Z W d k N T I 8 L 0 l 0 Z W 1 Q Y X R o P j w v S X R l b U x v Y 2 F 0 a W 9 u P j x T d G F i b G V F b n R y a W V z I C 8 + P C 9 J d G V t P j x J d G V t P j x J d G V t T G 9 j Y X R p b 2 4 + P E l 0 Z W 1 U e X B l P k Z v c m 1 1 b G E 8 L 0 l 0 Z W 1 U e X B l P j x J d G V t U G F 0 a D 5 T Z W N 0 a W 9 u M S 9 G U 0 Q v Q W F u Z 2 V w Y X N 0 J T I w a X R l b S U y M H R v Z W d l d m 9 l Z 2 Q 1 M z w v S X R l b V B h d G g + P C 9 J d G V t T G 9 j Y X R p b 2 4 + P F N 0 Y W J s Z U V u d H J p Z X M g L z 4 8 L 0 l 0 Z W 0 + P E l 0 Z W 0 + P E l 0 Z W 1 M b 2 N h d G l v b j 4 8 S X R l b V R 5 c G U + R m 9 y b X V s Y T w v S X R l b V R 5 c G U + P E l 0 Z W 1 Q Y X R o P l N l Y 3 R p b 2 4 x L 0 Z T R C 9 B Y W 5 n Z X B h c 3 Q l M j B p d G V t J T I w d G 9 l Z 2 V 2 b 2 V n Z D U 0 P C 9 J d G V t U G F 0 a D 4 8 L 0 l 0 Z W 1 M b 2 N h d G l v b j 4 8 U 3 R h Y m x l R W 5 0 c m l l c y A v P j w v S X R l b T 4 8 S X R l b T 4 8 S X R l b U x v Y 2 F 0 a W 9 u P j x J d G V t V H l w Z T 5 G b 3 J t d W x h P C 9 J d G V t V H l w Z T 4 8 S X R l b V B h d G g + U 2 V j d G l v b j E v R l N E L 0 F h b m d l c G F z d C U y M G l 0 Z W 0 l M j B 0 b 2 V n Z X Z v Z W d k N T U 8 L 0 l 0 Z W 1 Q Y X R o P j w v S X R l b U x v Y 2 F 0 a W 9 u P j x T d G F i b G V F b n R y a W V z I C 8 + P C 9 J d G V t P j x J d G V t P j x J d G V t T G 9 j Y X R p b 2 4 + P E l 0 Z W 1 U e X B l P k Z v c m 1 1 b G E 8 L 0 l 0 Z W 1 U e X B l P j x J d G V t U G F 0 a D 5 T Z W N 0 a W 9 u M S 9 G U 0 Q v Q W F u Z 2 V w Y X N 0 J T I w a X R l b S U y M H R v Z W d l d m 9 l Z 2 Q 1 N j w v S X R l b V B h d G g + P C 9 J d G V t T G 9 j Y X R p b 2 4 + P F N 0 Y W J s Z U V u d H J p Z X M g L z 4 8 L 0 l 0 Z W 0 + P E l 0 Z W 0 + P E l 0 Z W 1 M b 2 N h d G l v b j 4 8 S X R l b V R 5 c G U + R m 9 y b X V s Y T w v S X R l b V R 5 c G U + P E l 0 Z W 1 Q Y X R o P l N l Y 3 R p b 2 4 x L 0 Z T R C 9 B Y W 5 n Z X B h c 3 Q l M j B p d G V t J T I w d G 9 l Z 2 V 2 b 2 V n Z D U 3 P C 9 J d G V t U G F 0 a D 4 8 L 0 l 0 Z W 1 M b 2 N h d G l v b j 4 8 U 3 R h Y m x l R W 5 0 c m l l c y A v P j w v S X R l b T 4 8 S X R l b T 4 8 S X R l b U x v Y 2 F 0 a W 9 u P j x J d G V t V H l w Z T 5 G b 3 J t d W x h P C 9 J d G V t V H l w Z T 4 8 S X R l b V B h d G g + U 2 V j d G l v b j E v R l N E L 1 Z v b 3 J 3 Y W F y Z G V s a W p r Z S U y M G t v b G 9 t J T I w a W 5 n Z X Z v Z W d k M z A 8 L 0 l 0 Z W 1 Q Y X R o P j w v S X R l b U x v Y 2 F 0 a W 9 u P j x T d G F i b G V F b n R y a W V z I C 8 + P C 9 J d G V t P j x J d G V t P j x J d G V t T G 9 j Y X R p b 2 4 + P E l 0 Z W 1 U e X B l P k Z v c m 1 1 b G E 8 L 0 l 0 Z W 1 U e X B l P j x J d G V t U G F 0 a D 5 T Z W N 0 a W 9 u M S 9 G U 0 Q v V m 9 v c n d h Y X J k Z W x p a m t l J T I w a 2 9 s b 2 0 l M j B p b m d l d m 9 l Z 2 Q z M T w v S X R l b V B h d G g + P C 9 J d G V t T G 9 j Y X R p b 2 4 + P F N 0 Y W J s Z U V u d H J p Z X M g L z 4 8 L 0 l 0 Z W 0 + P E l 0 Z W 0 + P E l 0 Z W 1 M b 2 N h d G l v b j 4 8 S X R l b V R 5 c G U + R m 9 y b X V s Y T w v S X R l b V R 5 c G U + P E l 0 Z W 1 Q Y X R o P l N l Y 3 R p b 2 4 x L 0 Z T R C 9 W b 2 9 y d 2 F h c m R l b G l q a 2 U l M j B r b 2 x v b S U y M G l u Z 2 V 2 b 2 V n Z D M y P C 9 J d G V t U G F 0 a D 4 8 L 0 l 0 Z W 1 M b 2 N h d G l v b j 4 8 U 3 R h Y m x l R W 5 0 c m l l c y A v P j w v S X R l b T 4 8 S X R l b T 4 8 S X R l b U x v Y 2 F 0 a W 9 u P j x J d G V t V H l w Z T 5 G b 3 J t d W x h P C 9 J d G V t V H l w Z T 4 8 S X R l b V B h d G g + U 2 V j d G l v b j E v R l N E L 1 Z v b 3 J 3 Y W F y Z G V s a W p r Z S U y M G t v b G 9 t J T I w a W 5 n Z X Z v Z W d k M z M 8 L 0 l 0 Z W 1 Q Y X R o P j w v S X R l b U x v Y 2 F 0 a W 9 u P j x T d G F i b G V F b n R y a W V z I C 8 + P C 9 J d G V t P j x J d G V t P j x J d G V t T G 9 j Y X R p b 2 4 + P E l 0 Z W 1 U e X B l P k Z v c m 1 1 b G E 8 L 0 l 0 Z W 1 U e X B l P j x J d G V t U G F 0 a D 5 T Z W N 0 a W 9 u M S 9 G U 0 Q v V m 9 v c n d h Y X J k Z W x p a m t l J T I w a 2 9 s b 2 0 l M j B p b m d l d m 9 l Z 2 Q z N D w v S X R l b V B h d G g + P C 9 J d G V t T G 9 j Y X R p b 2 4 + P F N 0 Y W J s Z U V u d H J p Z X M g L z 4 8 L 0 l 0 Z W 0 + P E l 0 Z W 0 + P E l 0 Z W 1 M b 2 N h d G l v b j 4 8 S X R l b V R 5 c G U + R m 9 y b X V s Y T w v S X R l b V R 5 c G U + P E l 0 Z W 1 Q Y X R o P l N l Y 3 R p b 2 4 x L 0 Z T R C 9 W b 2 9 y d 2 F h c m R l b G l q a 2 U l M j B r b 2 x v b S U y M G l u Z 2 V 2 b 2 V n Z D M 1 P C 9 J d G V t U G F 0 a D 4 8 L 0 l 0 Z W 1 M b 2 N h d G l v b j 4 8 U 3 R h Y m x l R W 5 0 c m l l c y A v P j w v S X R l b T 4 8 S X R l b T 4 8 S X R l b U x v Y 2 F 0 a W 9 u P j x J d G V t V H l w Z T 5 G b 3 J t d W x h P C 9 J d G V t V H l w Z T 4 8 S X R l b V B h d G g + U 2 V j d G l v b j E v R l N E L 1 Z v b 3 J 3 Y W F y Z G V s a W p r Z S U y M G t v b G 9 t J T I w a W 5 n Z X Z v Z W d k M z Y 8 L 0 l 0 Z W 1 Q Y X R o P j w v S X R l b U x v Y 2 F 0 a W 9 u P j x T d G F i b G V F b n R y a W V z I C 8 + P C 9 J d G V t P j x J d G V t P j x J d G V t T G 9 j Y X R p b 2 4 + P E l 0 Z W 1 U e X B l P k Z v c m 1 1 b G E 8 L 0 l 0 Z W 1 U e X B l P j x J d G V t U G F 0 a D 5 T Z W N 0 a W 9 u M S 9 G U 0 Q v V m 9 v c n d h Y X J k Z W x p a m t l J T I w a 2 9 s b 2 0 l M j B p b m d l d m 9 l Z 2 Q z N z w v S X R l b V B h d G g + P C 9 J d G V t T G 9 j Y X R p b 2 4 + P F N 0 Y W J s Z U V u d H J p Z X M g L z 4 8 L 0 l 0 Z W 0 + P E l 0 Z W 0 + P E l 0 Z W 1 M b 2 N h d G l v b j 4 8 S X R l b V R 5 c G U + R m 9 y b X V s Y T w v S X R l b V R 5 c G U + P E l 0 Z W 1 Q Y X R o P l N l Y 3 R p b 2 4 x L 0 Z T R C 9 W b 2 9 y d 2 F h c m R l b G l q a 2 U l M j B r b 2 x v b S U y M G l u Z 2 V 2 b 2 V n Z D M 4 P C 9 J d G V t U G F 0 a D 4 8 L 0 l 0 Z W 1 M b 2 N h d G l v b j 4 8 U 3 R h Y m x l R W 5 0 c m l l c y A v P j w v S X R l b T 4 8 S X R l b T 4 8 S X R l b U x v Y 2 F 0 a W 9 u P j x J d G V t V H l w Z T 5 G b 3 J t d W x h P C 9 J d G V t V H l w Z T 4 8 S X R l b V B h d G g + U 2 V j d G l v b j E v R l N E L 1 Z v b 3 J 3 Y W F y Z G V s a W p r Z S U y M G t v b G 9 t J T I w a W 5 n Z X Z v Z W d k M z k 8 L 0 l 0 Z W 1 Q Y X R o P j w v S X R l b U x v Y 2 F 0 a W 9 u P j x T d G F i b G V F b n R y a W V z I C 8 + P C 9 J d G V t P j x J d G V t P j x J d G V t T G 9 j Y X R p b 2 4 + P E l 0 Z W 1 U e X B l P k Z v c m 1 1 b G E 8 L 0 l 0 Z W 1 U e X B l P j x J d G V t U G F 0 a D 5 T Z W N 0 a W 9 u M S 9 G U 0 Q v V m 9 v c n d h Y X J k Z W x p a m t l J T I w a 2 9 s b 2 0 l M j B p b m d l d m 9 l Z 2 Q 0 M D w v S X R l b V B h d G g + P C 9 J d G V t T G 9 j Y X R p b 2 4 + P F N 0 Y W J s Z U V u d H J p Z X M g L z 4 8 L 0 l 0 Z W 0 + P E l 0 Z W 0 + P E l 0 Z W 1 M b 2 N h d G l v b j 4 8 S X R l b V R 5 c G U + R m 9 y b X V s Y T w v S X R l b V R 5 c G U + P E l 0 Z W 1 Q Y X R o P l N l Y 3 R p b 2 4 x L 0 Z T R C 9 W b 2 9 y d 2 F h c m R l b G l q a 2 U l M j B r b 2 x v b S U y M G l u Z 2 V 2 b 2 V n Z D Q x P C 9 J d G V t U G F 0 a D 4 8 L 0 l 0 Z W 1 M b 2 N h d G l v b j 4 8 U 3 R h Y m x l R W 5 0 c m l l c y A v P j w v S X R l b T 4 8 S X R l b T 4 8 S X R l b U x v Y 2 F 0 a W 9 u P j x J d G V t V H l w Z T 5 G b 3 J t d W x h P C 9 J d G V t V H l w Z T 4 8 S X R l b V B h d G g + U 2 V j d G l v b j E v R l N E L 1 Z v b 3 J 3 Y W F y Z G V s a W p r Z S U y M G t v b G 9 t J T I w a W 5 n Z X Z v Z W d k N D I 8 L 0 l 0 Z W 1 Q Y X R o P j w v S X R l b U x v Y 2 F 0 a W 9 u P j x T d G F i b G V F b n R y a W V z I C 8 + P C 9 J d G V t P j x J d G V t P j x J d G V t T G 9 j Y X R p b 2 4 + P E l 0 Z W 1 U e X B l P k Z v c m 1 1 b G E 8 L 0 l 0 Z W 1 U e X B l P j x J d G V t U G F 0 a D 5 T Z W N 0 a W 9 u M S 9 G U 0 Q v V m 9 v c n d h Y X J k Z W x p a m t l J T I w a 2 9 s b 2 0 l M j B p b m d l d m 9 l Z 2 Q 0 M z w v S X R l b V B h d G g + P C 9 J d G V t T G 9 j Y X R p b 2 4 + P F N 0 Y W J s Z U V u d H J p Z X M g L z 4 8 L 0 l 0 Z W 0 + P E l 0 Z W 0 + P E l 0 Z W 1 M b 2 N h d G l v b j 4 8 S X R l b V R 5 c G U + R m 9 y b X V s Y T w v S X R l b V R 5 c G U + P E l 0 Z W 1 Q Y X R o P l N l Y 3 R p b 2 4 x L 0 Z T R C 9 W b 2 9 y d 2 F h c m R l b G l q a 2 U l M j B r b 2 x v b S U y M G l u Z 2 V 2 b 2 V n Z D Q 0 P C 9 J d G V t U G F 0 a D 4 8 L 0 l 0 Z W 1 M b 2 N h d G l v b j 4 8 U 3 R h Y m x l R W 5 0 c m l l c y A v P j w v S X R l b T 4 8 S X R l b T 4 8 S X R l b U x v Y 2 F 0 a W 9 u P j x J d G V t V H l w Z T 5 G b 3 J t d W x h P C 9 J d G V t V H l w Z T 4 8 S X R l b V B h d G g + U 2 V j d G l v b j E v R l N E L 1 Z v b 3 J 3 Y W F y Z G V s a W p r Z S U y M G t v b G 9 t J T I w a W 5 n Z X Z v Z W d k N D U 8 L 0 l 0 Z W 1 Q Y X R o P j w v S X R l b U x v Y 2 F 0 a W 9 u P j x T d G F i b G V F b n R y a W V z I C 8 + P C 9 J d G V t P j x J d G V t P j x J d G V t T G 9 j Y X R p b 2 4 + P E l 0 Z W 1 U e X B l P k Z v c m 1 1 b G E 8 L 0 l 0 Z W 1 U e X B l P j x J d G V t U G F 0 a D 5 T Z W N 0 a W 9 u M S 9 G U 0 Q v V m 9 v c n d h Y X J k Z W x p a m t l J T I w a 2 9 s b 2 0 l M j B p b m d l d m 9 l Z 2 Q 0 N j w v S X R l b V B h d G g + P C 9 J d G V t T G 9 j Y X R p b 2 4 + P F N 0 Y W J s Z U V u d H J p Z X M g L z 4 8 L 0 l 0 Z W 0 + P E l 0 Z W 0 + P E l 0 Z W 1 M b 2 N h d G l v b j 4 8 S X R l b V R 5 c G U + R m 9 y b X V s Y T w v S X R l b V R 5 c G U + P E l 0 Z W 1 Q Y X R o P l N l Y 3 R p b 2 4 x L 0 Z T R C 9 W b 2 9 y d 2 F h c m R l b G l q a 2 U l M j B r b 2 x v b S U y M G l u Z 2 V 2 b 2 V n Z D Q 3 P C 9 J d G V t U G F 0 a D 4 8 L 0 l 0 Z W 1 M b 2 N h d G l v b j 4 8 U 3 R h Y m x l R W 5 0 c m l l c y A v P j w v S X R l b T 4 8 S X R l b T 4 8 S X R l b U x v Y 2 F 0 a W 9 u P j x J d G V t V H l w Z T 5 G b 3 J t d W x h P C 9 J d G V t V H l w Z T 4 8 S X R l b V B h d G g + U 2 V j d G l v b j E v R l N E L 1 Z v b 3 J 3 Y W F y Z G V s a W p r Z S U y M G t v b G 9 t J T I w a W 5 n Z X Z v Z W d k N D g 8 L 0 l 0 Z W 1 Q Y X R o P j w v S X R l b U x v Y 2 F 0 a W 9 u P j x T d G F i b G V F b n R y a W V z I C 8 + P C 9 J d G V t P j x J d G V t P j x J d G V t T G 9 j Y X R p b 2 4 + P E l 0 Z W 1 U e X B l P k Z v c m 1 1 b G E 8 L 0 l 0 Z W 1 U e X B l P j x J d G V t U G F 0 a D 5 T Z W N 0 a W 9 u M S 9 G U 0 Q v V m 9 v c n d h Y X J k Z W x p a m t l J T I w a 2 9 s b 2 0 l M j B p b m d l d m 9 l Z 2 Q 0 O T w v S X R l b V B h d G g + P C 9 J d G V t T G 9 j Y X R p b 2 4 + P F N 0 Y W J s Z U V u d H J p Z X M g L z 4 8 L 0 l 0 Z W 0 + P E l 0 Z W 0 + P E l 0 Z W 1 M b 2 N h d G l v b j 4 8 S X R l b V R 5 c G U + R m 9 y b X V s Y T w v S X R l b V R 5 c G U + P E l 0 Z W 1 Q Y X R o P l N l Y 3 R p b 2 4 x L 0 Z T R C 9 W b 2 9 y d 2 F h c m R l b G l q a 2 U l M j B r b 2 x v b S U y M G l u Z 2 V 2 b 2 V n Z D U w P C 9 J d G V t U G F 0 a D 4 8 L 0 l 0 Z W 1 M b 2 N h d G l v b j 4 8 U 3 R h Y m x l R W 5 0 c m l l c y A v P j w v S X R l b T 4 8 S X R l b T 4 8 S X R l b U x v Y 2 F 0 a W 9 u P j x J d G V t V H l w Z T 5 G b 3 J t d W x h P C 9 J d G V t V H l w Z T 4 8 S X R l b V B h d G g + U 2 V j d G l v b j E v R l N E L 1 Z v b 3 J 3 Y W F y Z G V s a W p r Z S U y M G t v b G 9 t J T I w a W 5 n Z X Z v Z W d k N T E 8 L 0 l 0 Z W 1 Q Y X R o P j w v S X R l b U x v Y 2 F 0 a W 9 u P j x T d G F i b G V F b n R y a W V z I C 8 + P C 9 J d G V t P j x J d G V t P j x J d G V t T G 9 j Y X R p b 2 4 + P E l 0 Z W 1 U e X B l P k Z v c m 1 1 b G E 8 L 0 l 0 Z W 1 U e X B l P j x J d G V t U G F 0 a D 5 T Z W N 0 a W 9 u M S 9 G U 0 Q v V m 9 v c n d h Y X J k Z W x p a m t l J T I w a 2 9 s b 2 0 l M j B p b m d l d m 9 l Z 2 Q 1 M j w v S X R l b V B h d G g + P C 9 J d G V t T G 9 j Y X R p b 2 4 + P F N 0 Y W J s Z U V u d H J p Z X M g L z 4 8 L 0 l 0 Z W 0 + P E l 0 Z W 0 + P E l 0 Z W 1 M b 2 N h d G l v b j 4 8 S X R l b V R 5 c G U + R m 9 y b X V s Y T w v S X R l b V R 5 c G U + P E l 0 Z W 1 Q Y X R o P l N l Y 3 R p b 2 4 x L 0 Z T R C 9 W b 2 9 y d 2 F h c m R l b G l q a 2 U l M j B r b 2 x v b S U y M G l u Z 2 V 2 b 2 V n Z D U z P C 9 J d G V t U G F 0 a D 4 8 L 0 l 0 Z W 1 M b 2 N h d G l v b j 4 8 U 3 R h Y m x l R W 5 0 c m l l c y A v P j w v S X R l b T 4 8 S X R l b T 4 8 S X R l b U x v Y 2 F 0 a W 9 u P j x J d G V t V H l w Z T 5 G b 3 J t d W x h P C 9 J d G V t V H l w Z T 4 8 S X R l b V B h d G g + U 2 V j d G l v b j E v R l N E L 1 Z v b 3 J 3 Y W F y Z G V s a W p r Z S U y M G t v b G 9 t J T I w a W 5 n Z X Z v Z W d k N T Q 8 L 0 l 0 Z W 1 Q Y X R o P j w v S X R l b U x v Y 2 F 0 a W 9 u P j x T d G F i b G V F b n R y a W V z I C 8 + P C 9 J d G V t P j x J d G V t P j x J d G V t T G 9 j Y X R p b 2 4 + P E l 0 Z W 1 U e X B l P k Z v c m 1 1 b G E 8 L 0 l 0 Z W 1 U e X B l P j x J d G V t U G F 0 a D 5 T Z W N 0 a W 9 u M S 9 G U 0 Q v V m 9 v c n d h Y X J k Z W x p a m t l J T I w a 2 9 s b 2 0 l M j B p b m d l d m 9 l Z 2 Q 1 N T w v S X R l b V B h d G g + P C 9 J d G V t T G 9 j Y X R p b 2 4 + P F N 0 Y W J s Z U V u d H J p Z X M g L z 4 8 L 0 l 0 Z W 0 + P E l 0 Z W 0 + P E l 0 Z W 1 M b 2 N h d G l v b j 4 8 S X R l b V R 5 c G U + R m 9 y b X V s Y T w v S X R l b V R 5 c G U + P E l 0 Z W 1 Q Y X R o P l N l Y 3 R p b 2 4 x L 0 Z T R C 9 W b 2 9 y d 2 F h c m R l b G l q a 2 U l M j B r b 2 x v b S U y M G l u Z 2 V 2 b 2 V n Z D U 2 P C 9 J d G V t U G F 0 a D 4 8 L 0 l 0 Z W 1 M b 2 N h d G l v b j 4 8 U 3 R h Y m x l R W 5 0 c m l l c y A v P j w v S X R l b T 4 8 S X R l b T 4 8 S X R l b U x v Y 2 F 0 a W 9 u P j x J d G V t V H l w Z T 5 G b 3 J t d W x h P C 9 J d G V t V H l w Z T 4 8 S X R l b V B h d G g + U 2 V j d G l v b j E v R l N E L 1 Z v b 3 J 3 Y W F y Z G V s a W p r Z S U y M G t v b G 9 t J T I w a W 5 n Z X Z v Z W d k N T c 8 L 0 l 0 Z W 1 Q Y X R o P j w v S X R l b U x v Y 2 F 0 a W 9 u P j x T d G F i b G V F b n R y a W V z I C 8 + P C 9 J d G V t P j x J d G V t P j x J d G V t T G 9 j Y X R p b 2 4 + P E l 0 Z W 1 U e X B l P k Z v c m 1 1 b G E 8 L 0 l 0 Z W 1 U e X B l P j x J d G V t U G F 0 a D 5 T Z W N 0 a W 9 u M S 9 G U 0 Q v V m 9 v c n d h Y X J k Z W x p a m t l J T I w a 2 9 s b 2 0 l M j B p b m d l d m 9 l Z 2 Q 1 O D w v S X R l b V B h d G g + P C 9 J d G V t T G 9 j Y X R p b 2 4 + P F N 0 Y W J s Z U V u d H J p Z X M g L z 4 8 L 0 l 0 Z W 0 + P E l 0 Z W 0 + P E l 0 Z W 1 M b 2 N h d G l v b j 4 8 S X R l b V R 5 c G U + R m 9 y b X V s Y T w v S X R l b V R 5 c G U + P E l 0 Z W 1 Q Y X R o P l N l Y 3 R p b 2 4 x L 0 Z T R C 9 W b 2 9 y d 2 F h c m R l b G l q a 2 U l M j B r b 2 x v b S U y M G l u Z 2 V 2 b 2 V n Z D U 5 P C 9 J d G V t U G F 0 a D 4 8 L 0 l 0 Z W 1 M b 2 N h d G l v b j 4 8 U 3 R h Y m x l R W 5 0 c m l l c y A v P j w v S X R l b T 4 8 S X R l b T 4 8 S X R l b U x v Y 2 F 0 a W 9 u P j x J d G V t V H l w Z T 5 G b 3 J t d W x h P C 9 J d G V t V H l w Z T 4 8 S X R l b V B h d G g + U 2 V j d G l v b j E v R l N E L 0 F h b m d l c G F z d C U y M G l 0 Z W 0 l M j B 0 b 2 V n Z X Z v Z W d k J T I w M T w v S X R l b V B h d G g + P C 9 J d G V t T G 9 j Y X R p b 2 4 + P F N 0 Y W J s Z U V u d H J p Z X M g L z 4 8 L 0 l 0 Z W 0 + P E l 0 Z W 0 + P E l 0 Z W 1 M b 2 N h d G l v b j 4 8 S X R l b V R 5 c G U + R m 9 y b X V s Y T w v S X R l b V R 5 c G U + P E l 0 Z W 1 Q Y X R o P l N l Y 3 R p b 2 4 x L 0 Z T R C 9 B Y W 5 n Z X B h c 3 Q l M j B p d G V t J T I w d G 9 l Z 2 V 2 b 2 V n Z C U y M D I 8 L 0 l 0 Z W 1 Q Y X R o P j w v S X R l b U x v Y 2 F 0 a W 9 u P j x T d G F i b G V F b n R y a W V z I C 8 + P C 9 J d G V t P j x J d G V t P j x J d G V t T G 9 j Y X R p b 2 4 + P E l 0 Z W 1 U e X B l P k Z v c m 1 1 b G E 8 L 0 l 0 Z W 1 U e X B l P j x J d G V t U G F 0 a D 5 T Z W N 0 a W 9 u M S 9 G U 0 Q v Q W F u Z 2 V w Y X N 0 J T I w a X R l b S U y M H R v Z W d l d m 9 l Z 2 Q l M j A z P C 9 J d G V t U G F 0 a D 4 8 L 0 l 0 Z W 1 M b 2 N h d G l v b j 4 8 U 3 R h Y m x l R W 5 0 c m l l c y A v P j w v S X R l b T 4 8 S X R l b T 4 8 S X R l b U x v Y 2 F 0 a W 9 u P j x J d G V t V H l w Z T 5 G b 3 J t d W x h P C 9 J d G V t V H l w Z T 4 8 S X R l b V B h d G g + U 2 V j d G l v b j E v R l N E L 0 F h b m d l c G F z d C U y M G l 0 Z W 0 l M j B 0 b 2 V n Z X Z v Z W d k J T I w N D w v S X R l b V B h d G g + P C 9 J d G V t T G 9 j Y X R p b 2 4 + P F N 0 Y W J s Z U V u d H J p Z X M g L z 4 8 L 0 l 0 Z W 0 + P E l 0 Z W 0 + P E l 0 Z W 1 M b 2 N h d G l v b j 4 8 S X R l b V R 5 c G U + R m 9 y b X V s Y T w v S X R l b V R 5 c G U + P E l 0 Z W 1 Q Y X R o P l N l Y 3 R p b 2 4 x L 0 Z T R C 9 L b 2 x v b W 1 l b i U y M H Z l c n d p a m R l c m Q l M j A y P C 9 J d G V t U G F 0 a D 4 8 L 0 l 0 Z W 1 M b 2 N h d G l v b j 4 8 U 3 R h Y m x l R W 5 0 c m l l c y A v P j w v S X R l b T 4 8 S X R l b T 4 8 S X R l b U x v Y 2 F 0 a W 9 u P j x J d G V t V H l w Z T 5 G b 3 J t d W x h P C 9 J d G V t V H l w Z T 4 8 S X R l b V B h d G g + U 2 V j d G l v b j E v R l N E L 0 5 h b W V u J T I w d m F u J T I w a 2 9 s b 2 1 t Z W 4 l M j B n Z X d p a n p p Z 2 Q l M j A 4 P C 9 J d G V t U G F 0 a D 4 8 L 0 l 0 Z W 1 M b 2 N h d G l v b j 4 8 U 3 R h Y m x l R W 5 0 c m l l c y A v P j w v S X R l b T 4 8 S X R l b T 4 8 S X R l b U x v Y 2 F 0 a W 9 u P j x J d G V t V H l w Z T 5 G b 3 J t d W x h P C 9 J d G V t V H l w Z T 4 8 S X R l b V B h d G g + U 2 V j d G l v b j E v R l N E L 1 d h Y X J k Z S U y M G l z J T I w d m V y d m F u Z 2 V u J T I w O T w v S X R l b V B h d G g + P C 9 J d G V t T G 9 j Y X R p b 2 4 + P F N 0 Y W J s Z U V u d H J p Z X M g L z 4 8 L 0 l 0 Z W 0 + P E l 0 Z W 0 + P E l 0 Z W 1 M b 2 N h d G l v b j 4 8 S X R l b V R 5 c G U + R m 9 y b X V s Y T w v S X R l b V R 5 c G U + P E l 0 Z W 1 Q Y X R o P l N l Y 3 R p b 2 4 x L 0 Z T R C 9 X Y W F y Z G U l M j B p c y U y M H Z l c n Z h b m d l b i U y M D I 8 L 0 l 0 Z W 1 Q Y X R o P j w v S X R l b U x v Y 2 F 0 a W 9 u P j x T d G F i b G V F b n R y a W V z I C 8 + P C 9 J d G V t P j x J d G V t P j x J d G V t T G 9 j Y X R p b 2 4 + P E l 0 Z W 1 U e X B l P k Z v c m 1 1 b G E 8 L 0 l 0 Z W 1 U e X B l P j x J d G V t U G F 0 a D 5 T Z W N 0 a W 9 u M S 9 G U 0 Q v T m F t Z W 4 l M j B 2 Y W 4 l M j B r b 2 x v b W 1 l b i U y M G d l d 2 l q e m l n Z C U y M D M 8 L 0 l 0 Z W 1 Q Y X R o P j w v S X R l b U x v Y 2 F 0 a W 9 u P j x T d G F i b G V F b n R y a W V z I C 8 + P C 9 J d G V t P j x J d G V t P j x J d G V t T G 9 j Y X R p b 2 4 + P E l 0 Z W 1 U e X B l P k Z v c m 1 1 b G E 8 L 0 l 0 Z W 1 U e X B l P j x J d G V t U G F 0 a D 5 T Z W N 0 a W 9 u M S 9 G U 0 Q v V 2 F h c m R l J T I w a X M l M j B 2 Z X J 2 Y W 5 n Z W 4 l M j A z P C 9 J d G V t U G F 0 a D 4 8 L 0 l 0 Z W 1 M b 2 N h d G l v b j 4 8 U 3 R h Y m x l R W 5 0 c m l l c y A v P j w v S X R l b T 4 8 S X R l b T 4 8 S X R l b U x v Y 2 F 0 a W 9 u P j x J d G V t V H l w Z T 5 G b 3 J t d W x h P C 9 J d G V t V H l w Z T 4 8 S X R l b V B h d G g + U 2 V j d G l v b j E v R l N E L 1 d h Y X J k Z S U y M G l z J T I w d m V y d m F u Z 2 V u J T I w N D w v S X R l b V B h d G g + P C 9 J d G V t T G 9 j Y X R p b 2 4 + P F N 0 Y W J s Z U V u d H J p Z X M g L z 4 8 L 0 l 0 Z W 0 + P E l 0 Z W 0 + P E l 0 Z W 1 M b 2 N h d G l v b j 4 8 S X R l b V R 5 c G U + R m 9 y b X V s Y T w v S X R l b V R 5 c G U + P E l 0 Z W 1 Q Y X R o P l N l Y 3 R p b 2 4 x L 0 Z T R C 9 O Y W 1 l b i U y M H Z h b i U y M G t v b G 9 t b W V u J T I w Z 2 V 3 a W p 6 a W d k J T I w N D w v S X R l b V B h d G g + P C 9 J d G V t T G 9 j Y X R p b 2 4 + P F N 0 Y W J s Z U V u d H J p Z X M g L z 4 8 L 0 l 0 Z W 0 + P E l 0 Z W 0 + P E l 0 Z W 1 M b 2 N h d G l v b j 4 8 S X R l b V R 5 c G U + R m 9 y b X V s Y T w v S X R l b V R 5 c G U + P E l 0 Z W 1 Q Y X R o P l N l Y 3 R p b 2 4 x L 0 Z T R C 9 O Y W 1 l b i U y M H Z h b i U y M G t v b G 9 t b W V u J T I w Z 2 V 3 a W p 6 a W d k J T I w N T w v S X R l b V B h d G g + P C 9 J d G V t T G 9 j Y X R p b 2 4 + P F N 0 Y W J s Z U V u d H J p Z X M g L z 4 8 L 0 l 0 Z W 0 + P E l 0 Z W 0 + P E l 0 Z W 1 M b 2 N h d G l v b j 4 8 S X R l b V R 5 c G U + R m 9 y b X V s Y T w v S X R l b V R 5 c G U + P E l 0 Z W 1 Q Y X R o P l N l Y 3 R p b 2 4 x L 0 Z T R C 9 L b 2 x v b W 1 l b i U y M H N h b W V u Z 2 V 2 b 2 V n Z C U y M D E 8 L 0 l 0 Z W 1 Q Y X R o P j w v S X R l b U x v Y 2 F 0 a W 9 u P j x T d G F i b G V F b n R y a W V z I C 8 + P C 9 J d G V t P j x J d G V t P j x J d G V t T G 9 j Y X R p b 2 4 + P E l 0 Z W 1 U e X B l P k Z v c m 1 1 b G E 8 L 0 l 0 Z W 1 U e X B l P j x J d G V t U G F 0 a D 5 T Z W N 0 a W 9 u M S 9 G U 0 Q v S 2 9 s b 2 1 t Z W 4 l M j B z Y W 1 l b m d l d m 9 l Z 2 Q l M j A y P C 9 J d G V t U G F 0 a D 4 8 L 0 l 0 Z W 1 M b 2 N h d G l v b j 4 8 U 3 R h Y m x l R W 5 0 c m l l c y A v P j w v S X R l b T 4 8 S X R l b T 4 8 S X R l b U x v Y 2 F 0 a W 9 u P j x J d G V t V H l w Z T 5 G b 3 J t d W x h P C 9 J d G V t V H l w Z T 4 8 S X R l b V B h d G g + U 2 V j d G l v b j E v R l N E L 0 5 h b W V u J T I w d m F u J T I w a 2 9 s b 2 1 t Z W 4 l M j B n Z X d p a n p p Z 2 Q l M j A 2 P C 9 J d G V t U G F 0 a D 4 8 L 0 l 0 Z W 1 M b 2 N h d G l v b j 4 8 U 3 R h Y m x l R W 5 0 c m l l c y A v P j w v S X R l b T 4 8 S X R l b T 4 8 S X R l b U x v Y 2 F 0 a W 9 u P j x J d G V t V H l w Z T 5 G b 3 J t d W x h P C 9 J d G V t V H l w Z T 4 8 S X R l b V B h d G g + U 2 V j d G l v b j E v R l N E L 0 5 h b W V u J T I w d m F u J T I w a 2 9 s b 2 1 t Z W 4 l M j B n Z X d p a n p p Z 2 Q l M j A 3 P C 9 J d G V t U G F 0 a D 4 8 L 0 l 0 Z W 1 M b 2 N h d G l v b j 4 8 U 3 R h Y m x l R W 5 0 c m l l c y A v P j w v S X R l b T 4 8 S X R l b T 4 8 S X R l b U x v Y 2 F 0 a W 9 u P j x J d G V t V H l w Z T 5 G b 3 J t d W x h P C 9 J d G V t V H l w Z T 4 8 S X R l b V B h d G g + U 2 V j d G l v b j E v R l N E L 1 d h Y X J k Z S U y M G l z J T I w d m V y d m F u Z 2 V u J T I w N z w v S X R l b V B h d G g + P C 9 J d G V t T G 9 j Y X R p b 2 4 + P F N 0 Y W J s Z U V u d H J p Z X M g L z 4 8 L 0 l 0 Z W 0 + P E l 0 Z W 0 + P E l 0 Z W 1 M b 2 N h d G l v b j 4 8 S X R l b V R 5 c G U + R m 9 y b X V s Y T w v S X R l b V R 5 c G U + P E l 0 Z W 1 Q Y X R o P l N l Y 3 R p b 2 4 x L 0 Z T R C 9 X Y W F y Z G U l M j B p c y U y M H Z l c n Z h b m d l b i U y M D g 8 L 0 l 0 Z W 1 Q Y X R o P j w v S X R l b U x v Y 2 F 0 a W 9 u P j x T d G F i b G V F b n R y a W V z I C 8 + P C 9 J d G V t P j x J d G V t P j x J d G V t T G 9 j Y X R p b 2 4 + P E l 0 Z W 1 U e X B l P k Z v c m 1 1 b G E 8 L 0 l 0 Z W 1 U e X B l P j x J d G V t U G F 0 a D 5 T Z W N 0 a W 9 u M S 9 G U 0 Q v T m F t Z W 4 l M j B 2 Y W 4 l M j B r b 2 x v b W 1 l b i U y M G d l d 2 l q e m l n Z C U y M D k 8 L 0 l 0 Z W 1 Q Y X R o P j w v S X R l b U x v Y 2 F 0 a W 9 u P j x T d G F i b G V F b n R y a W V z I C 8 + P C 9 J d G V t P j x J d G V t P j x J d G V t T G 9 j Y X R p b 2 4 + P E l 0 Z W 1 U e X B l P k Z v c m 1 1 b G E 8 L 0 l 0 Z W 1 U e X B l P j x J d G V t U G F 0 a D 5 T Z W N 0 a W 9 u M S 9 G U 0 Q v S G V 0 J T I w a 2 9 s b 2 1 0 e X B l J T I w a X M l M j B n Z X d p a n p p Z 2 Q l M j A x P C 9 J d G V t U G F 0 a D 4 8 L 0 l 0 Z W 1 M b 2 N h d G l v b j 4 8 U 3 R h Y m x l R W 5 0 c m l l c y A v P j w v S X R l b T 4 8 S X R l b T 4 8 S X R l b U x v Y 2 F 0 a W 9 u P j x J d G V t V H l w Z T 5 G b 3 J t d W x h P C 9 J d G V t V H l w Z T 4 8 S X R l b V B h d G g + U 2 V j d G l v b j E v R l N E L 0 d l c 2 9 y d G V l c m R l J T I w c m l q Z W 4 8 L 0 l 0 Z W 1 Q Y X R o P j w v S X R l b U x v Y 2 F 0 a W 9 u P j x T d G F i b G V F b n R y a W V z I C 8 + P C 9 J d G V t P j x J d G V t P j x J d G V t T G 9 j Y X R p b 2 4 + P E l 0 Z W 1 U e X B l P k Z v c m 1 1 b G E 8 L 0 l 0 Z W 1 U e X B l P j x J d G V t U G F 0 a D 5 T Z W N 0 a W 9 u M S 9 L R E w 8 L 0 l 0 Z W 1 Q Y X R o P j w v S X R l b U x v Y 2 F 0 a W 9 u P j x T d G F i b G V F b n R y a W V z P j x F b n R y e S B U e X B l P S J J c 1 B y a X Z h d G U i I F Z h b H V l P S J s M C I g L z 4 8 R W 5 0 c n k g V H l w Z T 0 i T G 9 h Z F R v U m V w b 3 J 0 R G l z Y W J s Z W Q i I F Z h b H V l P S J s M C I g L z 4 8 R W 5 0 c n k g V H l w Z T 0 i R m l s b E V u Y W J s Z W Q i I F Z h b H V l P S J s M S I g L z 4 8 R W 5 0 c n k g V H l w Z T 0 i R m l s b E 9 i a m V j d F R 5 c G U i I F Z h b H V l P S J z V G F i b G U i I C 8 + P E V u d H J 5 I F R 5 c G U 9 I k Z p b G x U b 0 R h d G F N b 2 R l b E V u Y W J s Z W Q i I F Z h b H V l P S J s M C I g L z 4 8 R W 5 0 c n k g V H l w Z T 0 i U X V l c n l J R C I g V m F s d W U 9 I n M 5 Z W R m N W F i O C 0 1 Y W E x L T R k N D U t Y j M 2 Z i 0 y O T F m Y m U w N W J h Z D g i I C 8 + P E V u d H J 5 I F R 5 c G U 9 I l J l c 3 V s d F R 5 c G U i I F Z h b H V l P S J z V G F i b G U i I C 8 + P E V u d H J 5 I F R 5 c G U 9 I k 5 h b W V V c G R h d G V k Q W Z 0 Z X J G a W x s I i B W Y W x 1 Z T 0 i b D A i I C 8 + P E V u d H J 5 I F R 5 c G U 9 I k Z p b G x U Y X J n Z X Q i I F Z h b H V l P S J z S 0 R M I i A v P j x F b n R y e S B U e X B l P S J G a W x s Z W R D b 2 1 w b G V 0 Z V J l c 3 V s d F R v V 2 9 y a 3 N o Z W V 0 I i B W Y W x 1 Z T 0 i b D E i I C 8 + P E V u d H J 5 I F R 5 c G U 9 I k Z p b G x F c n J v c k N v d W 5 0 I i B W Y W x 1 Z T 0 i b D A i I C 8 + P E V u d H J 5 I F R 5 c G U 9 I k Z p b G x M Y X N 0 V X B k Y X R l Z C I g V m F s d W U 9 I m Q y M D I 1 L T E y L T A 3 V D E x O j A y O j E 1 L j E 3 N z U 1 M z B a I i A v P j x F b n R y e S B U e X B l P S J G a W x s R X J y b 3 J D b 2 R l I i B W Y W x 1 Z T 0 i c 1 V u a 2 5 v d 2 4 i I C 8 + P E V u d H J 5 I F R 5 c G U 9 I k Z p b G x D b 2 x 1 b W 5 U e X B l c y I g V m F s d W U 9 I n N C Z 1 l H Q m d Z R 0 J n W U R B d 0 1 E Q X d N R E F 3 T U R B d 0 1 H Q X d N R E F 3 T U R B d 1 l E Q X d N R E F 3 T U R C Z 1 l H Q m d Z R 0 J n W U d C Z 1 l H Q X d Z R 0 J n W T 0 i I C 8 + P E V u d H J 5 I F R 5 c G U 9 I k Z p b G x D b 3 V u d C I g V m F s d W U 9 I m w x I i A v P j x F b n R y e S B U e X B l P S J G a W x s Q 2 9 s d W 1 u T m F t Z X M i I F Z h b H V l P S J z W y Z x d W 9 0 O 0 t y a W 5 n Z G F n J n F 1 b 3 Q 7 L C Z x d W 9 0 O 1 Z l c i 5 u c i 4 m c X V v d D s s J n F 1 b 3 Q 7 T m F h b S B 2 Z X J l b m l n a W 5 n J n F 1 b 3 Q 7 L C Z x d W 9 0 O 0 R l b G V n Y X R p Z S Z x d W 9 0 O y w m c X V v d D t N d X p p Z W t r b 3 J w c y B 0 a W p k Z W 5 z I G 1 h c n M g Z W 4 g Z G V m a W x c d T A w R T k m c X V v d D s s J n F 1 b 3 Q 7 R G V l b G 5 h b W U g a m V 1 Z 2 R r b 2 5 p b m d z Y 2 h p Z X R l b i Z x d W 9 0 O y w m c X V v d D t N Y W o u I F N l b m l v c m V u I G p 1 c m V y Z W 4 g Y m l q I G 1 h c n M m c X V v d D s s J n F 1 b 3 Q 7 T W F q L i B K Z X V n Z C B q d X J l c m V u I G J p a i B t Y X J z J n F 1 b 3 Q 7 L C Z x d W 9 0 O 0 t v c n B z I H N l b m l v c m V u J n F 1 b 3 Q 7 L C Z x d W 9 0 O 0 p 1 b m l v c m V u I G t v c n B z I D E m c X V v d D s s J n F 1 b 3 Q 7 S n V u a W 9 y Z W 4 g a 2 9 y c H M g M i Z x d W 9 0 O y w m c X V v d D t B c 3 B p c m F u d G V u I G t v c n B z I D E m c X V v d D s s J n F 1 b 3 Q 7 Q X N w a X J h b n R l b i B r b 3 J w c y A y J n F 1 b 3 Q 7 L C Z x d W 9 0 O 0 F j c m 9 i Y X R p c 2 N o I H N l b m l v c m V u J n F 1 b 3 Q 7 L C Z x d W 9 0 O 0 F j c m 9 i Y X R p c 2 N o I G p 1 b m l v c m V u J n F 1 b 3 Q 7 L C Z x d W 9 0 O 0 F j c m 9 i Y X R p c 2 N o I G F z c G l y Y W 5 0 Z W 4 m c X V v d D s s J n F 1 b 3 Q 7 T 3 B n Z X Z l b i B 2 Z W 5 k Z W x p Z X J z I G l u Z C 4 m c X V v d D s s J n F 1 b 3 Q 7 Q W N y b 2 I u I H N l b m l v c m V u I G l u Z G l 2 L i Z x d W 9 0 O y w m c X V v d D t B Y 3 J v Y i 4 g a n V u a W 9 y Z W 4 g a W 5 k a X Y u J n F 1 b 3 Q 7 L C Z x d W 9 0 O 0 F j c m 9 i L i B h c 3 B p c m F u d G V u I G l u Z G l 2 L i Z x d W 9 0 O y w m c X V v d D t E Z W V s b m F t Z S B o b 2 9 m Z G t v c n B z J n F 1 b 3 Q 7 L C Z x d W 9 0 O 0 d y b 2 V w Z W 4 s I H R l Y W 1 z L C B l b n N l b W J s Z X M g Z W 4 g Z H V v X H U w M D I 3 c y Z x d W 9 0 O y w m c X V v d D t B Y W 5 0 Y W w g b 3 B n Z W d l d m V u I G 1 h a m 9 y Z X R 0 Z X M m c X V v d D s s J n F 1 b 3 Q 7 T 3 B n Z X Z l b i B i a W V s Z W 1 h b m 5 l b i Z x d W 9 0 O y w m c X V v d D t T Z W 5 p b 3 J l b i Z x d W 9 0 O y w m c X V v d D t K b 2 5 n I F Z v b H d h c 3 N l b m U m c X V v d D s s J n F 1 b 3 Q 7 S n V u a W 9 y Z W 4 m c X V v d D s s J n F 1 b 3 Q 7 Q X N w a X J h b n R l b i Z x d W 9 0 O y w m c X V v d D t E Z W V s b m F t Z S B t Y X J r Z X R l b n R z d G V y c y Z x d W 9 0 O y w m c X V v d D t B Y W 5 0 Y W w g b H V j a H R n Z X d l Z X J z Y 2 h 1 d H R l c n M m c X V v d D s s J n F 1 b 3 Q 7 Q W F u d G F s I G x 1 Y 2 h 0 c G l z d G 9 v b H N j a H V 0 d G V y c y Z x d W 9 0 O y w m c X V v d D t B Y W 5 0 Y W w g a G F u Z G J v b 2 d z Y 2 h 1 d H R l c n M m c X V v d D s s J n F 1 b 3 Q 7 Q W F u d G F s I G t y d W l z Y m 9 v Z 3 N j a H V 0 d G V y c y Z x d W 9 0 O y w m c X V v d D s o Q W F u d G F s I G p l d W d k a 2 9 y c H N l b i Z x d W 9 0 O y w m c X V v d D t U b 3 R h Y W w g Y W F u d G F s I G R l Z W x u Z W 1 l c n M m c X V v d D s s J n F 1 b 3 Q 7 V 2 F h c n Z h b i B h Y W 5 0 Y W w g a m V 1 Z 2 Q g K H Q v b S A x N S B q Y W F y K S Z x d W 9 0 O y w m c X V v d D t L Y W 5 v b i B l d G M u J n F 1 b 3 Q 7 L C Z x d W 9 0 O 1 B h Y X J k Z W 4 g Z W 4 v b 2 Y g a 2 9 l d H N l b i Z x d W 9 0 O y w m c X V v d D t U b 2 V s a W N o d G l u Z y 9 v c G 1 l c m t p b m d l b i Z x d W 9 0 O y w m c X V v d D t J b n p l b m R p b m c t S U Q m c X V v d D s s J n F 1 b 3 Q 7 S W 5 6 Z W 5 k Z G F 0 d W 0 m c X V v d D s s J n F 1 b 3 Q 7 R G F 0 Z S B V c G R h d G V k J n F 1 b 3 Q 7 L C Z x d W 9 0 O 0 5 h Y W 0 g d m F u I G h l d C B o b 2 9 m Z G t v c n B z J n F 1 b 3 Q 7 L C Z x d W 9 0 O 1 p h b C B v c C B 0 c m V k Z W 4 g Y W x z I C h o b 2 9 m Z G t v c n B z K S Z x d W 9 0 O y w m c X V v d D t W b 3 J t I H Z h b i B 0 d 2 V l I G 1 1 e m l l a 3 d l c m t l b i A o a G 9 v Z m R r b 3 J w c y k m c X V v d D s s J n F 1 b 3 Q 7 W m F s I H V p d G t v b W V u I G l u I G R l O i A o a G 9 v Z m R r b 3 J w c y k m c X V v d D s s J n F 1 b 3 Q 7 T X V 6 a W V r d 2 V y a z E g K G h v b 2 Z k a 2 9 y c H M p J n F 1 b 3 Q 7 L C Z x d W 9 0 O 0 1 1 e m l l a 3 d l c m s y I C h o b 2 9 m Z G t v c n B z K S Z x d W 9 0 O y w m c X V v d D t L b 3 J w c y B i Z X N 0 Y W F 0 I H V p d C A u L i 4 g Z G V l b G 5 l b W V y c y A o a G 9 v Z m R r b 3 J w c y k m c X V v d D s s J n F 1 b 3 Q 7 V 2 9 y Z H Q g Z X I g Z 2 V i c n V p a y B n Z W 1 h Y W t 0 I H Z h b i B t Z W N o Y W 5 p c 2 N o Z S B t d X p p Z W s / J n F 1 b 3 Q 7 L C Z x d W 9 0 O 0 9 u Z G V y Z G V s Z W 4 m c X V v d D s s J n F 1 b 3 Q 7 U 2 V j d G l l c y Z x d W 9 0 O y w m c X V v d D t M Z W V m d G l q Z H N j Y X R l Z 2 9 y a W U m c X V v d D t d I i A v P j x F b n R y e S B U e X B l P S J C d W Z m Z X J O Z X h 0 U m V m c m V z a C I g V m F s d W U 9 I m w x I i A v P j x F b n R y e S B U e X B l P S J G a W x s U 3 R h d H V z I i B W Y W x 1 Z T 0 i c 0 N v b X B s Z X R l I i A v P j x F b n R y e S B U e X B l P S J B Z G R l Z F R v R G F 0 Y U 1 v Z G V s I i B W Y W x 1 Z T 0 i b D A i I C 8 + P E V u d H J 5 I F R 5 c G U 9 I l J l b G F 0 a W 9 u c 2 h p c E l u Z m 9 D b 2 5 0 Y W l u Z X I i I F Z h b H V l P S J z e y Z x d W 9 0 O 2 N v b H V t b k N v d W 5 0 J n F 1 b 3 Q 7 O j U z L C Z x d W 9 0 O 2 t l e U N v b H V t b k 5 h b W V z J n F 1 b 3 Q 7 O l t d L C Z x d W 9 0 O 3 F 1 Z X J 5 U m V s Y X R p b 2 5 z a G l w c y Z x d W 9 0 O z p b X S w m c X V v d D t j b 2 x 1 b W 5 J Z G V u d G l 0 a W V z J n F 1 b 3 Q 7 O l s m c X V v d D t T Z W N 0 a W 9 u M S 9 L R E w v Q X V 0 b 1 J l b W 9 2 Z W R D b 2 x 1 b W 5 z M S 5 7 S 3 J p b m d k Y W c s M H 0 m c X V v d D s s J n F 1 b 3 Q 7 U 2 V j d G l v b j E v S 0 R M L 0 F 1 d G 9 S Z W 1 v d m V k Q 2 9 s d W 1 u c z E u e 1 Z l c i 5 u c i 4 s M X 0 m c X V v d D s s J n F 1 b 3 Q 7 U 2 V j d G l v b j E v S 0 R M L 0 F 1 d G 9 S Z W 1 v d m V k Q 2 9 s d W 1 u c z E u e 0 5 h Y W 0 g d m V y Z W 5 p Z 2 l u Z y w y f S Z x d W 9 0 O y w m c X V v d D t T Z W N 0 a W 9 u M S 9 L R E w v Q X V 0 b 1 J l b W 9 2 Z W R D b 2 x 1 b W 5 z M S 5 7 R G V s Z W d h d G l l L D N 9 J n F 1 b 3 Q 7 L C Z x d W 9 0 O 1 N l Y 3 R p b 2 4 x L 0 t E T C 9 B d X R v U m V t b 3 Z l Z E N v b H V t b n M x L n t N d X p p Z W t r b 3 J w c y B 0 a W p k Z W 5 z I G 1 h c n M g Z W 4 g Z G V m a W x c d T A w R T k s N H 0 m c X V v d D s s J n F 1 b 3 Q 7 U 2 V j d G l v b j E v S 0 R M L 0 F 1 d G 9 S Z W 1 v d m V k Q 2 9 s d W 1 u c z E u e 0 R l Z W x u Y W 1 l I G p l d W d k a 2 9 u a W 5 n c 2 N o a W V 0 Z W 4 s N X 0 m c X V v d D s s J n F 1 b 3 Q 7 U 2 V j d G l v b j E v S 0 R M L 0 F 1 d G 9 S Z W 1 v d m V k Q 2 9 s d W 1 u c z E u e 0 1 h a i 4 g U 2 V u a W 9 y Z W 4 g a n V y Z X J l b i B i a W o g b W F y c y w 2 f S Z x d W 9 0 O y w m c X V v d D t T Z W N 0 a W 9 u M S 9 L R E w v Q X V 0 b 1 J l b W 9 2 Z W R D b 2 x 1 b W 5 z M S 5 7 T W F q L i B K Z X V n Z C B q d X J l c m V u I G J p a i B t Y X J z L D d 9 J n F 1 b 3 Q 7 L C Z x d W 9 0 O 1 N l Y 3 R p b 2 4 x L 0 t E T C 9 B d X R v U m V t b 3 Z l Z E N v b H V t b n M x L n t L b 3 J w c y B z Z W 5 p b 3 J l b i w 4 f S Z x d W 9 0 O y w m c X V v d D t T Z W N 0 a W 9 u M S 9 L R E w v Q X V 0 b 1 J l b W 9 2 Z W R D b 2 x 1 b W 5 z M S 5 7 S n V u a W 9 y Z W 4 g a 2 9 y c H M g M S w 5 f S Z x d W 9 0 O y w m c X V v d D t T Z W N 0 a W 9 u M S 9 L R E w v Q X V 0 b 1 J l b W 9 2 Z W R D b 2 x 1 b W 5 z M S 5 7 S n V u a W 9 y Z W 4 g a 2 9 y c H M g M i w x M H 0 m c X V v d D s s J n F 1 b 3 Q 7 U 2 V j d G l v b j E v S 0 R M L 0 F 1 d G 9 S Z W 1 v d m V k Q 2 9 s d W 1 u c z E u e 0 F z c G l y Y W 5 0 Z W 4 g a 2 9 y c H M g M S w x M X 0 m c X V v d D s s J n F 1 b 3 Q 7 U 2 V j d G l v b j E v S 0 R M L 0 F 1 d G 9 S Z W 1 v d m V k Q 2 9 s d W 1 u c z E u e 0 F z c G l y Y W 5 0 Z W 4 g a 2 9 y c H M g M i w x M n 0 m c X V v d D s s J n F 1 b 3 Q 7 U 2 V j d G l v b j E v S 0 R M L 0 F 1 d G 9 S Z W 1 v d m V k Q 2 9 s d W 1 u c z E u e 0 F j c m 9 i Y X R p c 2 N o I H N l b m l v c m V u L D E z f S Z x d W 9 0 O y w m c X V v d D t T Z W N 0 a W 9 u M S 9 L R E w v Q X V 0 b 1 J l b W 9 2 Z W R D b 2 x 1 b W 5 z M S 5 7 Q W N y b 2 J h d G l z Y 2 g g a n V u a W 9 y Z W 4 s M T R 9 J n F 1 b 3 Q 7 L C Z x d W 9 0 O 1 N l Y 3 R p b 2 4 x L 0 t E T C 9 B d X R v U m V t b 3 Z l Z E N v b H V t b n M x L n t B Y 3 J v Y m F 0 a X N j a C B h c 3 B p c m F u d G V u L D E 1 f S Z x d W 9 0 O y w m c X V v d D t T Z W N 0 a W 9 u M S 9 L R E w v Q X V 0 b 1 J l b W 9 2 Z W R D b 2 x 1 b W 5 z M S 5 7 T 3 B n Z X Z l b i B 2 Z W 5 k Z W x p Z X J z I G l u Z C 4 s M T Z 9 J n F 1 b 3 Q 7 L C Z x d W 9 0 O 1 N l Y 3 R p b 2 4 x L 0 t E T C 9 B d X R v U m V t b 3 Z l Z E N v b H V t b n M x L n t B Y 3 J v Y i 4 g c 2 V u a W 9 y Z W 4 g a W 5 k a X Y u L D E 3 f S Z x d W 9 0 O y w m c X V v d D t T Z W N 0 a W 9 u M S 9 L R E w v Q X V 0 b 1 J l b W 9 2 Z W R D b 2 x 1 b W 5 z M S 5 7 Q W N y b 2 I u I G p 1 b m l v c m V u I G l u Z G l 2 L i w x O H 0 m c X V v d D s s J n F 1 b 3 Q 7 U 2 V j d G l v b j E v S 0 R M L 0 F 1 d G 9 S Z W 1 v d m V k Q 2 9 s d W 1 u c z E u e 0 F j c m 9 i L i B h c 3 B p c m F u d G V u I G l u Z G l 2 L i w x O X 0 m c X V v d D s s J n F 1 b 3 Q 7 U 2 V j d G l v b j E v S 0 R M L 0 F 1 d G 9 S Z W 1 v d m V k Q 2 9 s d W 1 u c z E u e 0 R l Z W x u Y W 1 l I G h v b 2 Z k a 2 9 y c H M s M j B 9 J n F 1 b 3 Q 7 L C Z x d W 9 0 O 1 N l Y 3 R p b 2 4 x L 0 t E T C 9 B d X R v U m V t b 3 Z l Z E N v b H V t b n M x L n t H c m 9 l c G V u L C B 0 Z W F t c y w g Z W 5 z Z W 1 i b G V z I G V u I G R 1 b 1 x 1 M D A y N 3 M s M j F 9 J n F 1 b 3 Q 7 L C Z x d W 9 0 O 1 N l Y 3 R p b 2 4 x L 0 t E T C 9 B d X R v U m V t b 3 Z l Z E N v b H V t b n M x L n t B Y W 5 0 Y W w g b 3 B n Z W d l d m V u I G 1 h a m 9 y Z X R 0 Z X M s M j J 9 J n F 1 b 3 Q 7 L C Z x d W 9 0 O 1 N l Y 3 R p b 2 4 x L 0 t E T C 9 B d X R v U m V t b 3 Z l Z E N v b H V t b n M x L n t P c G d l d m V u I G J p Z W x l b W F u b m V u L D I z f S Z x d W 9 0 O y w m c X V v d D t T Z W N 0 a W 9 u M S 9 L R E w v Q X V 0 b 1 J l b W 9 2 Z W R D b 2 x 1 b W 5 z M S 5 7 U 2 V u a W 9 y Z W 4 s M j R 9 J n F 1 b 3 Q 7 L C Z x d W 9 0 O 1 N l Y 3 R p b 2 4 x L 0 t E T C 9 B d X R v U m V t b 3 Z l Z E N v b H V t b n M x L n t K b 2 5 n I F Z v b H d h c 3 N l b m U s M j V 9 J n F 1 b 3 Q 7 L C Z x d W 9 0 O 1 N l Y 3 R p b 2 4 x L 0 t E T C 9 B d X R v U m V t b 3 Z l Z E N v b H V t b n M x L n t K d W 5 p b 3 J l b i w y N n 0 m c X V v d D s s J n F 1 b 3 Q 7 U 2 V j d G l v b j E v S 0 R M L 0 F 1 d G 9 S Z W 1 v d m V k Q 2 9 s d W 1 u c z E u e 0 F z c G l y Y W 5 0 Z W 4 s M j d 9 J n F 1 b 3 Q 7 L C Z x d W 9 0 O 1 N l Y 3 R p b 2 4 x L 0 t E T C 9 B d X R v U m V t b 3 Z l Z E N v b H V t b n M x L n t E Z W V s b m F t Z S B t Y X J r Z X R l b n R z d G V y c y w y O H 0 m c X V v d D s s J n F 1 b 3 Q 7 U 2 V j d G l v b j E v S 0 R M L 0 F 1 d G 9 S Z W 1 v d m V k Q 2 9 s d W 1 u c z E u e 0 F h b n R h b C B s d W N o d G d l d 2 V l c n N j a H V 0 d G V y c y w y O X 0 m c X V v d D s s J n F 1 b 3 Q 7 U 2 V j d G l v b j E v S 0 R M L 0 F 1 d G 9 S Z W 1 v d m V k Q 2 9 s d W 1 u c z E u e 0 F h b n R h b C B s d W N o d H B p c 3 R v b 2 x z Y 2 h 1 d H R l c n M s M z B 9 J n F 1 b 3 Q 7 L C Z x d W 9 0 O 1 N l Y 3 R p b 2 4 x L 0 t E T C 9 B d X R v U m V t b 3 Z l Z E N v b H V t b n M x L n t B Y W 5 0 Y W w g a G F u Z G J v b 2 d z Y 2 h 1 d H R l c n M s M z F 9 J n F 1 b 3 Q 7 L C Z x d W 9 0 O 1 N l Y 3 R p b 2 4 x L 0 t E T C 9 B d X R v U m V t b 3 Z l Z E N v b H V t b n M x L n t B Y W 5 0 Y W w g a 3 J 1 a X N i b 2 9 n c 2 N o d X R 0 Z X J z L D M y f S Z x d W 9 0 O y w m c X V v d D t T Z W N 0 a W 9 u M S 9 L R E w v Q X V 0 b 1 J l b W 9 2 Z W R D b 2 x 1 b W 5 z M S 5 7 K E F h b n R h b C B q Z X V n Z G t v c n B z Z W 4 s M z N 9 J n F 1 b 3 Q 7 L C Z x d W 9 0 O 1 N l Y 3 R p b 2 4 x L 0 t E T C 9 B d X R v U m V t b 3 Z l Z E N v b H V t b n M x L n t U b 3 R h Y W w g Y W F u d G F s I G R l Z W x u Z W 1 l c n M s M z R 9 J n F 1 b 3 Q 7 L C Z x d W 9 0 O 1 N l Y 3 R p b 2 4 x L 0 t E T C 9 B d X R v U m V t b 3 Z l Z E N v b H V t b n M x L n t X Y W F y d m F u I G F h b n R h b C B q Z X V n Z C A o d C 9 t I D E 1 I G p h Y X I p L D M 1 f S Z x d W 9 0 O y w m c X V v d D t T Z W N 0 a W 9 u M S 9 L R E w v Q X V 0 b 1 J l b W 9 2 Z W R D b 2 x 1 b W 5 z M S 5 7 S 2 F u b 2 4 g Z X R j L i w z N n 0 m c X V v d D s s J n F 1 b 3 Q 7 U 2 V j d G l v b j E v S 0 R M L 0 F 1 d G 9 S Z W 1 v d m V k Q 2 9 s d W 1 u c z E u e 1 B h Y X J k Z W 4 g Z W 4 v b 2 Y g a 2 9 l d H N l b i w z N 3 0 m c X V v d D s s J n F 1 b 3 Q 7 U 2 V j d G l v b j E v S 0 R M L 0 F 1 d G 9 S Z W 1 v d m V k Q 2 9 s d W 1 u c z E u e 1 R v Z W x p Y 2 h 0 a W 5 n L 2 9 w b W V y a 2 l u Z 2 V u L D M 4 f S Z x d W 9 0 O y w m c X V v d D t T Z W N 0 a W 9 u M S 9 L R E w v Q X V 0 b 1 J l b W 9 2 Z W R D b 2 x 1 b W 5 z M S 5 7 S W 5 6 Z W 5 k a W 5 n L U l E L D M 5 f S Z x d W 9 0 O y w m c X V v d D t T Z W N 0 a W 9 u M S 9 L R E w v Q X V 0 b 1 J l b W 9 2 Z W R D b 2 x 1 b W 5 z M S 5 7 S W 5 6 Z W 5 k Z G F 0 d W 0 s N D B 9 J n F 1 b 3 Q 7 L C Z x d W 9 0 O 1 N l Y 3 R p b 2 4 x L 0 t E T C 9 B d X R v U m V t b 3 Z l Z E N v b H V t b n M x L n t E Y X R l I F V w Z G F 0 Z W Q s N D F 9 J n F 1 b 3 Q 7 L C Z x d W 9 0 O 1 N l Y 3 R p b 2 4 x L 0 t E T C 9 B d X R v U m V t b 3 Z l Z E N v b H V t b n M x L n t O Y W F t I H Z h b i B o Z X Q g a G 9 v Z m R r b 3 J w c y w 0 M n 0 m c X V v d D s s J n F 1 b 3 Q 7 U 2 V j d G l v b j E v S 0 R M L 0 F 1 d G 9 S Z W 1 v d m V k Q 2 9 s d W 1 u c z E u e 1 p h b C B v c C B 0 c m V k Z W 4 g Y W x z I C h o b 2 9 m Z G t v c n B z K S w 0 M 3 0 m c X V v d D s s J n F 1 b 3 Q 7 U 2 V j d G l v b j E v S 0 R M L 0 F 1 d G 9 S Z W 1 v d m V k Q 2 9 s d W 1 u c z E u e 1 Z v c m 0 g d m F u I H R 3 Z W U g b X V 6 a W V r d 2 V y a 2 V u I C h o b 2 9 m Z G t v c n B z K S w 0 N H 0 m c X V v d D s s J n F 1 b 3 Q 7 U 2 V j d G l v b j E v S 0 R M L 0 F 1 d G 9 S Z W 1 v d m V k Q 2 9 s d W 1 u c z E u e 1 p h b C B 1 a X R r b 2 1 l b i B p b i B k Z T o g K G h v b 2 Z k a 2 9 y c H M p L D Q 1 f S Z x d W 9 0 O y w m c X V v d D t T Z W N 0 a W 9 u M S 9 L R E w v Q X V 0 b 1 J l b W 9 2 Z W R D b 2 x 1 b W 5 z M S 5 7 T X V 6 a W V r d 2 V y a z E g K G h v b 2 Z k a 2 9 y c H M p L D Q 2 f S Z x d W 9 0 O y w m c X V v d D t T Z W N 0 a W 9 u M S 9 L R E w v Q X V 0 b 1 J l b W 9 2 Z W R D b 2 x 1 b W 5 z M S 5 7 T X V 6 a W V r d 2 V y a z I g K G h v b 2 Z k a 2 9 y c H M p L D Q 3 f S Z x d W 9 0 O y w m c X V v d D t T Z W N 0 a W 9 u M S 9 L R E w v Q X V 0 b 1 J l b W 9 2 Z W R D b 2 x 1 b W 5 z M S 5 7 S 2 9 y c H M g Y m V z d G F h d C B 1 a X Q g L i 4 u I G R l Z W x u Z W 1 l c n M g K G h v b 2 Z k a 2 9 y c H M p L D Q 4 f S Z x d W 9 0 O y w m c X V v d D t T Z W N 0 a W 9 u M S 9 L R E w v Q X V 0 b 1 J l b W 9 2 Z W R D b 2 x 1 b W 5 z M S 5 7 V 2 9 y Z H Q g Z X I g Z 2 V i c n V p a y B n Z W 1 h Y W t 0 I H Z h b i B t Z W N o Y W 5 p c 2 N o Z S B t d X p p Z W s / L D Q 5 f S Z x d W 9 0 O y w m c X V v d D t T Z W N 0 a W 9 u M S 9 L R E w v Q X V 0 b 1 J l b W 9 2 Z W R D b 2 x 1 b W 5 z M S 5 7 T 2 5 k Z X J k Z W x l b i w 1 M H 0 m c X V v d D s s J n F 1 b 3 Q 7 U 2 V j d G l v b j E v S 0 R M L 0 F 1 d G 9 S Z W 1 v d m V k Q 2 9 s d W 1 u c z E u e 1 N l Y 3 R p Z X M s N T F 9 J n F 1 b 3 Q 7 L C Z x d W 9 0 O 1 N l Y 3 R p b 2 4 x L 0 t E T C 9 B d X R v U m V t b 3 Z l Z E N v b H V t b n M x L n t M Z W V m d G l q Z H N j Y X R l Z 2 9 y a W U s N T J 9 J n F 1 b 3 Q 7 X S w m c X V v d D t D b 2 x 1 b W 5 D b 3 V u d C Z x d W 9 0 O z o 1 M y w m c X V v d D t L Z X l D b 2 x 1 b W 5 O Y W 1 l c y Z x d W 9 0 O z p b X S w m c X V v d D t D b 2 x 1 b W 5 J Z G V u d G l 0 a W V z J n F 1 b 3 Q 7 O l s m c X V v d D t T Z W N 0 a W 9 u M S 9 L R E w v Q X V 0 b 1 J l b W 9 2 Z W R D b 2 x 1 b W 5 z M S 5 7 S 3 J p b m d k Y W c s M H 0 m c X V v d D s s J n F 1 b 3 Q 7 U 2 V j d G l v b j E v S 0 R M L 0 F 1 d G 9 S Z W 1 v d m V k Q 2 9 s d W 1 u c z E u e 1 Z l c i 5 u c i 4 s M X 0 m c X V v d D s s J n F 1 b 3 Q 7 U 2 V j d G l v b j E v S 0 R M L 0 F 1 d G 9 S Z W 1 v d m V k Q 2 9 s d W 1 u c z E u e 0 5 h Y W 0 g d m V y Z W 5 p Z 2 l u Z y w y f S Z x d W 9 0 O y w m c X V v d D t T Z W N 0 a W 9 u M S 9 L R E w v Q X V 0 b 1 J l b W 9 2 Z W R D b 2 x 1 b W 5 z M S 5 7 R G V s Z W d h d G l l L D N 9 J n F 1 b 3 Q 7 L C Z x d W 9 0 O 1 N l Y 3 R p b 2 4 x L 0 t E T C 9 B d X R v U m V t b 3 Z l Z E N v b H V t b n M x L n t N d X p p Z W t r b 3 J w c y B 0 a W p k Z W 5 z I G 1 h c n M g Z W 4 g Z G V m a W x c d T A w R T k s N H 0 m c X V v d D s s J n F 1 b 3 Q 7 U 2 V j d G l v b j E v S 0 R M L 0 F 1 d G 9 S Z W 1 v d m V k Q 2 9 s d W 1 u c z E u e 0 R l Z W x u Y W 1 l I G p l d W d k a 2 9 u a W 5 n c 2 N o a W V 0 Z W 4 s N X 0 m c X V v d D s s J n F 1 b 3 Q 7 U 2 V j d G l v b j E v S 0 R M L 0 F 1 d G 9 S Z W 1 v d m V k Q 2 9 s d W 1 u c z E u e 0 1 h a i 4 g U 2 V u a W 9 y Z W 4 g a n V y Z X J l b i B i a W o g b W F y c y w 2 f S Z x d W 9 0 O y w m c X V v d D t T Z W N 0 a W 9 u M S 9 L R E w v Q X V 0 b 1 J l b W 9 2 Z W R D b 2 x 1 b W 5 z M S 5 7 T W F q L i B K Z X V n Z C B q d X J l c m V u I G J p a i B t Y X J z L D d 9 J n F 1 b 3 Q 7 L C Z x d W 9 0 O 1 N l Y 3 R p b 2 4 x L 0 t E T C 9 B d X R v U m V t b 3 Z l Z E N v b H V t b n M x L n t L b 3 J w c y B z Z W 5 p b 3 J l b i w 4 f S Z x d W 9 0 O y w m c X V v d D t T Z W N 0 a W 9 u M S 9 L R E w v Q X V 0 b 1 J l b W 9 2 Z W R D b 2 x 1 b W 5 z M S 5 7 S n V u a W 9 y Z W 4 g a 2 9 y c H M g M S w 5 f S Z x d W 9 0 O y w m c X V v d D t T Z W N 0 a W 9 u M S 9 L R E w v Q X V 0 b 1 J l b W 9 2 Z W R D b 2 x 1 b W 5 z M S 5 7 S n V u a W 9 y Z W 4 g a 2 9 y c H M g M i w x M H 0 m c X V v d D s s J n F 1 b 3 Q 7 U 2 V j d G l v b j E v S 0 R M L 0 F 1 d G 9 S Z W 1 v d m V k Q 2 9 s d W 1 u c z E u e 0 F z c G l y Y W 5 0 Z W 4 g a 2 9 y c H M g M S w x M X 0 m c X V v d D s s J n F 1 b 3 Q 7 U 2 V j d G l v b j E v S 0 R M L 0 F 1 d G 9 S Z W 1 v d m V k Q 2 9 s d W 1 u c z E u e 0 F z c G l y Y W 5 0 Z W 4 g a 2 9 y c H M g M i w x M n 0 m c X V v d D s s J n F 1 b 3 Q 7 U 2 V j d G l v b j E v S 0 R M L 0 F 1 d G 9 S Z W 1 v d m V k Q 2 9 s d W 1 u c z E u e 0 F j c m 9 i Y X R p c 2 N o I H N l b m l v c m V u L D E z f S Z x d W 9 0 O y w m c X V v d D t T Z W N 0 a W 9 u M S 9 L R E w v Q X V 0 b 1 J l b W 9 2 Z W R D b 2 x 1 b W 5 z M S 5 7 Q W N y b 2 J h d G l z Y 2 g g a n V u a W 9 y Z W 4 s M T R 9 J n F 1 b 3 Q 7 L C Z x d W 9 0 O 1 N l Y 3 R p b 2 4 x L 0 t E T C 9 B d X R v U m V t b 3 Z l Z E N v b H V t b n M x L n t B Y 3 J v Y m F 0 a X N j a C B h c 3 B p c m F u d G V u L D E 1 f S Z x d W 9 0 O y w m c X V v d D t T Z W N 0 a W 9 u M S 9 L R E w v Q X V 0 b 1 J l b W 9 2 Z W R D b 2 x 1 b W 5 z M S 5 7 T 3 B n Z X Z l b i B 2 Z W 5 k Z W x p Z X J z I G l u Z C 4 s M T Z 9 J n F 1 b 3 Q 7 L C Z x d W 9 0 O 1 N l Y 3 R p b 2 4 x L 0 t E T C 9 B d X R v U m V t b 3 Z l Z E N v b H V t b n M x L n t B Y 3 J v Y i 4 g c 2 V u a W 9 y Z W 4 g a W 5 k a X Y u L D E 3 f S Z x d W 9 0 O y w m c X V v d D t T Z W N 0 a W 9 u M S 9 L R E w v Q X V 0 b 1 J l b W 9 2 Z W R D b 2 x 1 b W 5 z M S 5 7 Q W N y b 2 I u I G p 1 b m l v c m V u I G l u Z G l 2 L i w x O H 0 m c X V v d D s s J n F 1 b 3 Q 7 U 2 V j d G l v b j E v S 0 R M L 0 F 1 d G 9 S Z W 1 v d m V k Q 2 9 s d W 1 u c z E u e 0 F j c m 9 i L i B h c 3 B p c m F u d G V u I G l u Z G l 2 L i w x O X 0 m c X V v d D s s J n F 1 b 3 Q 7 U 2 V j d G l v b j E v S 0 R M L 0 F 1 d G 9 S Z W 1 v d m V k Q 2 9 s d W 1 u c z E u e 0 R l Z W x u Y W 1 l I G h v b 2 Z k a 2 9 y c H M s M j B 9 J n F 1 b 3 Q 7 L C Z x d W 9 0 O 1 N l Y 3 R p b 2 4 x L 0 t E T C 9 B d X R v U m V t b 3 Z l Z E N v b H V t b n M x L n t H c m 9 l c G V u L C B 0 Z W F t c y w g Z W 5 z Z W 1 i b G V z I G V u I G R 1 b 1 x 1 M D A y N 3 M s M j F 9 J n F 1 b 3 Q 7 L C Z x d W 9 0 O 1 N l Y 3 R p b 2 4 x L 0 t E T C 9 B d X R v U m V t b 3 Z l Z E N v b H V t b n M x L n t B Y W 5 0 Y W w g b 3 B n Z W d l d m V u I G 1 h a m 9 y Z X R 0 Z X M s M j J 9 J n F 1 b 3 Q 7 L C Z x d W 9 0 O 1 N l Y 3 R p b 2 4 x L 0 t E T C 9 B d X R v U m V t b 3 Z l Z E N v b H V t b n M x L n t P c G d l d m V u I G J p Z W x l b W F u b m V u L D I z f S Z x d W 9 0 O y w m c X V v d D t T Z W N 0 a W 9 u M S 9 L R E w v Q X V 0 b 1 J l b W 9 2 Z W R D b 2 x 1 b W 5 z M S 5 7 U 2 V u a W 9 y Z W 4 s M j R 9 J n F 1 b 3 Q 7 L C Z x d W 9 0 O 1 N l Y 3 R p b 2 4 x L 0 t E T C 9 B d X R v U m V t b 3 Z l Z E N v b H V t b n M x L n t K b 2 5 n I F Z v b H d h c 3 N l b m U s M j V 9 J n F 1 b 3 Q 7 L C Z x d W 9 0 O 1 N l Y 3 R p b 2 4 x L 0 t E T C 9 B d X R v U m V t b 3 Z l Z E N v b H V t b n M x L n t K d W 5 p b 3 J l b i w y N n 0 m c X V v d D s s J n F 1 b 3 Q 7 U 2 V j d G l v b j E v S 0 R M L 0 F 1 d G 9 S Z W 1 v d m V k Q 2 9 s d W 1 u c z E u e 0 F z c G l y Y W 5 0 Z W 4 s M j d 9 J n F 1 b 3 Q 7 L C Z x d W 9 0 O 1 N l Y 3 R p b 2 4 x L 0 t E T C 9 B d X R v U m V t b 3 Z l Z E N v b H V t b n M x L n t E Z W V s b m F t Z S B t Y X J r Z X R l b n R z d G V y c y w y O H 0 m c X V v d D s s J n F 1 b 3 Q 7 U 2 V j d G l v b j E v S 0 R M L 0 F 1 d G 9 S Z W 1 v d m V k Q 2 9 s d W 1 u c z E u e 0 F h b n R h b C B s d W N o d G d l d 2 V l c n N j a H V 0 d G V y c y w y O X 0 m c X V v d D s s J n F 1 b 3 Q 7 U 2 V j d G l v b j E v S 0 R M L 0 F 1 d G 9 S Z W 1 v d m V k Q 2 9 s d W 1 u c z E u e 0 F h b n R h b C B s d W N o d H B p c 3 R v b 2 x z Y 2 h 1 d H R l c n M s M z B 9 J n F 1 b 3 Q 7 L C Z x d W 9 0 O 1 N l Y 3 R p b 2 4 x L 0 t E T C 9 B d X R v U m V t b 3 Z l Z E N v b H V t b n M x L n t B Y W 5 0 Y W w g a G F u Z G J v b 2 d z Y 2 h 1 d H R l c n M s M z F 9 J n F 1 b 3 Q 7 L C Z x d W 9 0 O 1 N l Y 3 R p b 2 4 x L 0 t E T C 9 B d X R v U m V t b 3 Z l Z E N v b H V t b n M x L n t B Y W 5 0 Y W w g a 3 J 1 a X N i b 2 9 n c 2 N o d X R 0 Z X J z L D M y f S Z x d W 9 0 O y w m c X V v d D t T Z W N 0 a W 9 u M S 9 L R E w v Q X V 0 b 1 J l b W 9 2 Z W R D b 2 x 1 b W 5 z M S 5 7 K E F h b n R h b C B q Z X V n Z G t v c n B z Z W 4 s M z N 9 J n F 1 b 3 Q 7 L C Z x d W 9 0 O 1 N l Y 3 R p b 2 4 x L 0 t E T C 9 B d X R v U m V t b 3 Z l Z E N v b H V t b n M x L n t U b 3 R h Y W w g Y W F u d G F s I G R l Z W x u Z W 1 l c n M s M z R 9 J n F 1 b 3 Q 7 L C Z x d W 9 0 O 1 N l Y 3 R p b 2 4 x L 0 t E T C 9 B d X R v U m V t b 3 Z l Z E N v b H V t b n M x L n t X Y W F y d m F u I G F h b n R h b C B q Z X V n Z C A o d C 9 t I D E 1 I G p h Y X I p L D M 1 f S Z x d W 9 0 O y w m c X V v d D t T Z W N 0 a W 9 u M S 9 L R E w v Q X V 0 b 1 J l b W 9 2 Z W R D b 2 x 1 b W 5 z M S 5 7 S 2 F u b 2 4 g Z X R j L i w z N n 0 m c X V v d D s s J n F 1 b 3 Q 7 U 2 V j d G l v b j E v S 0 R M L 0 F 1 d G 9 S Z W 1 v d m V k Q 2 9 s d W 1 u c z E u e 1 B h Y X J k Z W 4 g Z W 4 v b 2 Y g a 2 9 l d H N l b i w z N 3 0 m c X V v d D s s J n F 1 b 3 Q 7 U 2 V j d G l v b j E v S 0 R M L 0 F 1 d G 9 S Z W 1 v d m V k Q 2 9 s d W 1 u c z E u e 1 R v Z W x p Y 2 h 0 a W 5 n L 2 9 w b W V y a 2 l u Z 2 V u L D M 4 f S Z x d W 9 0 O y w m c X V v d D t T Z W N 0 a W 9 u M S 9 L R E w v Q X V 0 b 1 J l b W 9 2 Z W R D b 2 x 1 b W 5 z M S 5 7 S W 5 6 Z W 5 k a W 5 n L U l E L D M 5 f S Z x d W 9 0 O y w m c X V v d D t T Z W N 0 a W 9 u M S 9 L R E w v Q X V 0 b 1 J l b W 9 2 Z W R D b 2 x 1 b W 5 z M S 5 7 S W 5 6 Z W 5 k Z G F 0 d W 0 s N D B 9 J n F 1 b 3 Q 7 L C Z x d W 9 0 O 1 N l Y 3 R p b 2 4 x L 0 t E T C 9 B d X R v U m V t b 3 Z l Z E N v b H V t b n M x L n t E Y X R l I F V w Z G F 0 Z W Q s N D F 9 J n F 1 b 3 Q 7 L C Z x d W 9 0 O 1 N l Y 3 R p b 2 4 x L 0 t E T C 9 B d X R v U m V t b 3 Z l Z E N v b H V t b n M x L n t O Y W F t I H Z h b i B o Z X Q g a G 9 v Z m R r b 3 J w c y w 0 M n 0 m c X V v d D s s J n F 1 b 3 Q 7 U 2 V j d G l v b j E v S 0 R M L 0 F 1 d G 9 S Z W 1 v d m V k Q 2 9 s d W 1 u c z E u e 1 p h b C B v c C B 0 c m V k Z W 4 g Y W x z I C h o b 2 9 m Z G t v c n B z K S w 0 M 3 0 m c X V v d D s s J n F 1 b 3 Q 7 U 2 V j d G l v b j E v S 0 R M L 0 F 1 d G 9 S Z W 1 v d m V k Q 2 9 s d W 1 u c z E u e 1 Z v c m 0 g d m F u I H R 3 Z W U g b X V 6 a W V r d 2 V y a 2 V u I C h o b 2 9 m Z G t v c n B z K S w 0 N H 0 m c X V v d D s s J n F 1 b 3 Q 7 U 2 V j d G l v b j E v S 0 R M L 0 F 1 d G 9 S Z W 1 v d m V k Q 2 9 s d W 1 u c z E u e 1 p h b C B 1 a X R r b 2 1 l b i B p b i B k Z T o g K G h v b 2 Z k a 2 9 y c H M p L D Q 1 f S Z x d W 9 0 O y w m c X V v d D t T Z W N 0 a W 9 u M S 9 L R E w v Q X V 0 b 1 J l b W 9 2 Z W R D b 2 x 1 b W 5 z M S 5 7 T X V 6 a W V r d 2 V y a z E g K G h v b 2 Z k a 2 9 y c H M p L D Q 2 f S Z x d W 9 0 O y w m c X V v d D t T Z W N 0 a W 9 u M S 9 L R E w v Q X V 0 b 1 J l b W 9 2 Z W R D b 2 x 1 b W 5 z M S 5 7 T X V 6 a W V r d 2 V y a z I g K G h v b 2 Z k a 2 9 y c H M p L D Q 3 f S Z x d W 9 0 O y w m c X V v d D t T Z W N 0 a W 9 u M S 9 L R E w v Q X V 0 b 1 J l b W 9 2 Z W R D b 2 x 1 b W 5 z M S 5 7 S 2 9 y c H M g Y m V z d G F h d C B 1 a X Q g L i 4 u I G R l Z W x u Z W 1 l c n M g K G h v b 2 Z k a 2 9 y c H M p L D Q 4 f S Z x d W 9 0 O y w m c X V v d D t T Z W N 0 a W 9 u M S 9 L R E w v Q X V 0 b 1 J l b W 9 2 Z W R D b 2 x 1 b W 5 z M S 5 7 V 2 9 y Z H Q g Z X I g Z 2 V i c n V p a y B n Z W 1 h Y W t 0 I H Z h b i B t Z W N o Y W 5 p c 2 N o Z S B t d X p p Z W s / L D Q 5 f S Z x d W 9 0 O y w m c X V v d D t T Z W N 0 a W 9 u M S 9 L R E w v Q X V 0 b 1 J l b W 9 2 Z W R D b 2 x 1 b W 5 z M S 5 7 T 2 5 k Z X J k Z W x l b i w 1 M H 0 m c X V v d D s s J n F 1 b 3 Q 7 U 2 V j d G l v b j E v S 0 R M L 0 F 1 d G 9 S Z W 1 v d m V k Q 2 9 s d W 1 u c z E u e 1 N l Y 3 R p Z X M s N T F 9 J n F 1 b 3 Q 7 L C Z x d W 9 0 O 1 N l Y 3 R p b 2 4 x L 0 t E T C 9 B d X R v U m V t b 3 Z l Z E N v b H V t b n M x L n t M Z W V m d G l q Z H N j Y X R l Z 2 9 y a W U s N T J 9 J n F 1 b 3 Q 7 X S w m c X V v d D t S Z W x h d G l v b n N o a X B J b m Z v J n F 1 b 3 Q 7 O l t d f S I g L z 4 8 L 1 N 0 Y W J s Z U V u d H J p Z X M + P C 9 J d G V t P j x J d G V t P j x J d G V t T G 9 j Y X R p b 2 4 + P E l 0 Z W 1 U e X B l P k Z v c m 1 1 b G E 8 L 0 l 0 Z W 1 U e X B l P j x J d G V t U G F 0 a D 5 T Z W N 0 a W 9 u M S 9 L R E w v Q n J v b j w v S X R l b V B h d G g + P C 9 J d G V t T G 9 j Y X R p b 2 4 + P F N 0 Y W J s Z U V u d H J p Z X M g L z 4 8 L 0 l 0 Z W 0 + P E l 0 Z W 0 + P E l 0 Z W 1 M b 2 N h d G l v b j 4 8 S X R l b V R 5 c G U + R m 9 y b X V s Y T w v S X R l b V R 5 c G U + P E l 0 Z W 1 Q Y X R o P l N l Y 3 R p b 2 4 x L 0 t E T C 9 I Z W F k Z X J z J T I w b W V 0 J T I w d m V y a G 9 v Z 2 Q l M j B u a X Z l Y X U 8 L 0 l 0 Z W 1 Q Y X R o P j w v S X R l b U x v Y 2 F 0 a W 9 u P j x T d G F i b G V F b n R y a W V z I C 8 + P C 9 J d G V t P j x J d G V t P j x J d G V t T G 9 j Y X R p b 2 4 + P E l 0 Z W 1 U e X B l P k Z v c m 1 1 b G E 8 L 0 l 0 Z W 1 U e X B l P j x J d G V t U G F 0 a D 5 T Z W N 0 a W 9 u M S 9 L R E w v S G V 0 J T I w a 2 9 s b 2 1 0 e X B l J T I w a X M l M j B n Z X d p a n p p Z 2 Q 8 L 0 l 0 Z W 1 Q Y X R o P j w v S X R l b U x v Y 2 F 0 a W 9 u P j x T d G F i b G V F b n R y a W V z I C 8 + P C 9 J d G V t P j x J d G V t P j x J d G V t T G 9 j Y X R p b 2 4 + P E l 0 Z W 1 U e X B l P k Z v c m 1 1 b G E 8 L 0 l 0 Z W 1 U e X B l P j x J d G V t U G F 0 a D 5 T Z W N 0 a W 9 u M S 9 L R E w v Q W F u Z 2 V w Y X N 0 J T I w a X R l b S U y M H R v Z W d l d m 9 l Z 2 Q 8 L 0 l 0 Z W 1 Q Y X R o P j w v S X R l b U x v Y 2 F 0 a W 9 u P j x T d G F i b G V F b n R y a W V z I C 8 + P C 9 J d G V t P j x J d G V t P j x J d G V t T G 9 j Y X R p b 2 4 + P E l 0 Z W 1 U e X B l P k Z v c m 1 1 b G E 8 L 0 l 0 Z W 1 U e X B l P j x J d G V t U G F 0 a D 5 T Z W N 0 a W 9 u M S 9 L R E w v V m 9 v c n d h Y X J k Z W x p a m t l J T I w a 2 9 s b 2 0 l M j B p b m d l d m 9 l Z 2 Q 8 L 0 l 0 Z W 1 Q Y X R o P j w v S X R l b U x v Y 2 F 0 a W 9 u P j x T d G F i b G V F b n R y a W V z I C 8 + P C 9 J d G V t P j x J d G V t P j x J d G V t T G 9 j Y X R p b 2 4 + P E l 0 Z W 1 U e X B l P k Z v c m 1 1 b G E 8 L 0 l 0 Z W 1 U e X B l P j x J d G V t U G F 0 a D 5 T Z W N 0 a W 9 u M S 9 L R E w v Q W F u Z 2 V w Y X N 0 J T I w a X R l b S U y M H R v Z W d l d m 9 l Z 2 Q x P C 9 J d G V t U G F 0 a D 4 8 L 0 l 0 Z W 1 M b 2 N h d G l v b j 4 8 U 3 R h Y m x l R W 5 0 c m l l c y A v P j w v S X R l b T 4 8 S X R l b T 4 8 S X R l b U x v Y 2 F 0 a W 9 u P j x J d G V t V H l w Z T 5 G b 3 J t d W x h P C 9 J d G V t V H l w Z T 4 8 S X R l b V B h d G g + U 2 V j d G l v b j E v S 0 R M L 1 Z v b 3 J 3 Y W F y Z G V s a W p r Z S U y M G t v b G 9 t J T I w a W 5 n Z X Z v Z W d k M T w v S X R l b V B h d G g + P C 9 J d G V t T G 9 j Y X R p b 2 4 + P F N 0 Y W J s Z U V u d H J p Z X M g L z 4 8 L 0 l 0 Z W 0 + P E l 0 Z W 0 + P E l 0 Z W 1 M b 2 N h d G l v b j 4 8 S X R l b V R 5 c G U + R m 9 y b X V s Y T w v S X R l b V R 5 c G U + P E l 0 Z W 1 Q Y X R o P l N l Y 3 R p b 2 4 x L 0 t E T C 9 B Y W 5 n Z X B h c 3 Q l M j B p d G V t J T I w d G 9 l Z 2 V 2 b 2 V n Z D I 8 L 0 l 0 Z W 1 Q Y X R o P j w v S X R l b U x v Y 2 F 0 a W 9 u P j x T d G F i b G V F b n R y a W V z I C 8 + P C 9 J d G V t P j x J d G V t P j x J d G V t T G 9 j Y X R p b 2 4 + P E l 0 Z W 1 U e X B l P k Z v c m 1 1 b G E 8 L 0 l 0 Z W 1 U e X B l P j x J d G V t U G F 0 a D 5 T Z W N 0 a W 9 u M S 9 L R E w v V m 9 v c n d h Y X J k Z W x p a m t l J T I w a 2 9 s b 2 0 l M j B p b m d l d m 9 l Z 2 Q y P C 9 J d G V t U G F 0 a D 4 8 L 0 l 0 Z W 1 M b 2 N h d G l v b j 4 8 U 3 R h Y m x l R W 5 0 c m l l c y A v P j w v S X R l b T 4 8 S X R l b T 4 8 S X R l b U x v Y 2 F 0 a W 9 u P j x J d G V t V H l w Z T 5 G b 3 J t d W x h P C 9 J d G V t V H l w Z T 4 8 S X R l b V B h d G g + U 2 V j d G l v b j E v S 0 R M L 0 F h b m d l c G F z d C U y M G l 0 Z W 0 l M j B 0 b 2 V n Z X Z v Z W d k M z w v S X R l b V B h d G g + P C 9 J d G V t T G 9 j Y X R p b 2 4 + P F N 0 Y W J s Z U V u d H J p Z X M g L z 4 8 L 0 l 0 Z W 0 + P E l 0 Z W 0 + P E l 0 Z W 1 M b 2 N h d G l v b j 4 8 S X R l b V R 5 c G U + R m 9 y b X V s Y T w v S X R l b V R 5 c G U + P E l 0 Z W 1 Q Y X R o P l N l Y 3 R p b 2 4 x L 0 t E T C 9 W b 2 9 y d 2 F h c m R l b G l q a 2 U l M j B r b 2 x v b S U y M G l u Z 2 V 2 b 2 V n Z D M 8 L 0 l 0 Z W 1 Q Y X R o P j w v S X R l b U x v Y 2 F 0 a W 9 u P j x T d G F i b G V F b n R y a W V z I C 8 + P C 9 J d G V t P j x J d G V t P j x J d G V t T G 9 j Y X R p b 2 4 + P E l 0 Z W 1 U e X B l P k Z v c m 1 1 b G E 8 L 0 l 0 Z W 1 U e X B l P j x J d G V t U G F 0 a D 5 T Z W N 0 a W 9 u M S 9 L R E w v Q W F u Z 2 V w Y X N 0 J T I w a X R l b S U y M H R v Z W d l d m 9 l Z 2 Q 0 P C 9 J d G V t U G F 0 a D 4 8 L 0 l 0 Z W 1 M b 2 N h d G l v b j 4 8 U 3 R h Y m x l R W 5 0 c m l l c y A v P j w v S X R l b T 4 8 S X R l b T 4 8 S X R l b U x v Y 2 F 0 a W 9 u P j x J d G V t V H l w Z T 5 G b 3 J t d W x h P C 9 J d G V t V H l w Z T 4 8 S X R l b V B h d G g + U 2 V j d G l v b j E v S 0 R M L 1 Z v b 3 J 3 Y W F y Z G V s a W p r Z S U y M G t v b G 9 t J T I w a W 5 n Z X Z v Z W d k N D w v S X R l b V B h d G g + P C 9 J d G V t T G 9 j Y X R p b 2 4 + P F N 0 Y W J s Z U V u d H J p Z X M g L z 4 8 L 0 l 0 Z W 0 + P E l 0 Z W 0 + P E l 0 Z W 1 M b 2 N h d G l v b j 4 8 S X R l b V R 5 c G U + R m 9 y b X V s Y T w v S X R l b V R 5 c G U + P E l 0 Z W 1 Q Y X R o P l N l Y 3 R p b 2 4 x L 0 t E T C 9 B Y W 5 n Z X B h c 3 Q l M j B p d G V t J T I w d G 9 l Z 2 V 2 b 2 V n Z D U 8 L 0 l 0 Z W 1 Q Y X R o P j w v S X R l b U x v Y 2 F 0 a W 9 u P j x T d G F i b G V F b n R y a W V z I C 8 + P C 9 J d G V t P j x J d G V t P j x J d G V t T G 9 j Y X R p b 2 4 + P E l 0 Z W 1 U e X B l P k Z v c m 1 1 b G E 8 L 0 l 0 Z W 1 U e X B l P j x J d G V t U G F 0 a D 5 T Z W N 0 a W 9 u M S 9 L R E w v V m 9 v c n d h Y X J k Z W x p a m t l J T I w a 2 9 s b 2 0 l M j B p b m d l d m 9 l Z 2 Q 1 P C 9 J d G V t U G F 0 a D 4 8 L 0 l 0 Z W 1 M b 2 N h d G l v b j 4 8 U 3 R h Y m x l R W 5 0 c m l l c y A v P j w v S X R l b T 4 8 S X R l b T 4 8 S X R l b U x v Y 2 F 0 a W 9 u P j x J d G V t V H l w Z T 5 G b 3 J t d W x h P C 9 J d G V t V H l w Z T 4 8 S X R l b V B h d G g + U 2 V j d G l v b j E v S 0 R M L 0 F h b m d l c G F z d C U y M G l 0 Z W 0 l M j B 0 b 2 V n Z X Z v Z W d k N j w v S X R l b V B h d G g + P C 9 J d G V t T G 9 j Y X R p b 2 4 + P F N 0 Y W J s Z U V u d H J p Z X M g L z 4 8 L 0 l 0 Z W 0 + P E l 0 Z W 0 + P E l 0 Z W 1 M b 2 N h d G l v b j 4 8 S X R l b V R 5 c G U + R m 9 y b X V s Y T w v S X R l b V R 5 c G U + P E l 0 Z W 1 Q Y X R o P l N l Y 3 R p b 2 4 x L 0 t E T C 9 W b 2 9 y d 2 F h c m R l b G l q a 2 U l M j B r b 2 x v b S U y M G l u Z 2 V 2 b 2 V n Z D Y 8 L 0 l 0 Z W 1 Q Y X R o P j w v S X R l b U x v Y 2 F 0 a W 9 u P j x T d G F i b G V F b n R y a W V z I C 8 + P C 9 J d G V t P j x J d G V t P j x J d G V t T G 9 j Y X R p b 2 4 + P E l 0 Z W 1 U e X B l P k Z v c m 1 1 b G E 8 L 0 l 0 Z W 1 U e X B l P j x J d G V t U G F 0 a D 5 T Z W N 0 a W 9 u M S 9 L R E w v Q W F u Z 2 V w Y X N 0 J T I w a X R l b S U y M H R v Z W d l d m 9 l Z 2 Q 3 P C 9 J d G V t U G F 0 a D 4 8 L 0 l 0 Z W 1 M b 2 N h d G l v b j 4 8 U 3 R h Y m x l R W 5 0 c m l l c y A v P j w v S X R l b T 4 8 S X R l b T 4 8 S X R l b U x v Y 2 F 0 a W 9 u P j x J d G V t V H l w Z T 5 G b 3 J t d W x h P C 9 J d G V t V H l w Z T 4 8 S X R l b V B h d G g + U 2 V j d G l v b j E v S 0 R M L 1 Z v b 3 J 3 Y W F y Z G V s a W p r Z S U y M G t v b G 9 t J T I w a W 5 n Z X Z v Z W d k N z w v S X R l b V B h d G g + P C 9 J d G V t T G 9 j Y X R p b 2 4 + P F N 0 Y W J s Z U V u d H J p Z X M g L z 4 8 L 0 l 0 Z W 0 + P E l 0 Z W 0 + P E l 0 Z W 1 M b 2 N h d G l v b j 4 8 S X R l b V R 5 c G U + R m 9 y b X V s Y T w v S X R l b V R 5 c G U + P E l 0 Z W 1 Q Y X R o P l N l Y 3 R p b 2 4 x L 0 t E T C 9 B Y W 5 n Z X B h c 3 Q l M j B p d G V t J T I w d G 9 l Z 2 V 2 b 2 V n Z D g 8 L 0 l 0 Z W 1 Q Y X R o P j w v S X R l b U x v Y 2 F 0 a W 9 u P j x T d G F i b G V F b n R y a W V z I C 8 + P C 9 J d G V t P j x J d G V t P j x J d G V t T G 9 j Y X R p b 2 4 + P E l 0 Z W 1 U e X B l P k Z v c m 1 1 b G E 8 L 0 l 0 Z W 1 U e X B l P j x J d G V t U G F 0 a D 5 T Z W N 0 a W 9 u M S 9 L R E w v V m 9 v c n d h Y X J k Z W x p a m t l J T I w a 2 9 s b 2 0 l M j B p b m d l d m 9 l Z 2 Q 4 P C 9 J d G V t U G F 0 a D 4 8 L 0 l 0 Z W 1 M b 2 N h d G l v b j 4 8 U 3 R h Y m x l R W 5 0 c m l l c y A v P j w v S X R l b T 4 8 S X R l b T 4 8 S X R l b U x v Y 2 F 0 a W 9 u P j x J d G V t V H l w Z T 5 G b 3 J t d W x h P C 9 J d G V t V H l w Z T 4 8 S X R l b V B h d G g + U 2 V j d G l v b j E v S 0 R M L 0 F h b m d l c G F z d C U y M G l 0 Z W 0 l M j B 0 b 2 V n Z X Z v Z W d k O T w v S X R l b V B h d G g + P C 9 J d G V t T G 9 j Y X R p b 2 4 + P F N 0 Y W J s Z U V u d H J p Z X M g L z 4 8 L 0 l 0 Z W 0 + P E l 0 Z W 0 + P E l 0 Z W 1 M b 2 N h d G l v b j 4 8 S X R l b V R 5 c G U + R m 9 y b X V s Y T w v S X R l b V R 5 c G U + P E l 0 Z W 1 Q Y X R o P l N l Y 3 R p b 2 4 x L 0 t E T C 9 W b 2 9 y d 2 F h c m R l b G l q a 2 U l M j B r b 2 x v b S U y M G l u Z 2 V 2 b 2 V n Z D k 8 L 0 l 0 Z W 1 Q Y X R o P j w v S X R l b U x v Y 2 F 0 a W 9 u P j x T d G F i b G V F b n R y a W V z I C 8 + P C 9 J d G V t P j x J d G V t P j x J d G V t T G 9 j Y X R p b 2 4 + P E l 0 Z W 1 U e X B l P k Z v c m 1 1 b G E 8 L 0 l 0 Z W 1 U e X B l P j x J d G V t U G F 0 a D 5 T Z W N 0 a W 9 u M S 9 L R E w v Q W F u Z 2 V w Y X N 0 J T I w a X R l b S U y M H R v Z W d l d m 9 l Z 2 Q x M D w v S X R l b V B h d G g + P C 9 J d G V t T G 9 j Y X R p b 2 4 + P F N 0 Y W J s Z U V u d H J p Z X M g L z 4 8 L 0 l 0 Z W 0 + P E l 0 Z W 0 + P E l 0 Z W 1 M b 2 N h d G l v b j 4 8 S X R l b V R 5 c G U + R m 9 y b X V s Y T w v S X R l b V R 5 c G U + P E l 0 Z W 1 Q Y X R o P l N l Y 3 R p b 2 4 x L 0 t E T C 9 W b 2 9 y d 2 F h c m R l b G l q a 2 U l M j B r b 2 x v b S U y M G l u Z 2 V 2 b 2 V n Z D E w P C 9 J d G V t U G F 0 a D 4 8 L 0 l 0 Z W 1 M b 2 N h d G l v b j 4 8 U 3 R h Y m x l R W 5 0 c m l l c y A v P j w v S X R l b T 4 8 S X R l b T 4 8 S X R l b U x v Y 2 F 0 a W 9 u P j x J d G V t V H l w Z T 5 G b 3 J t d W x h P C 9 J d G V t V H l w Z T 4 8 S X R l b V B h d G g + U 2 V j d G l v b j E v S 0 R M L 0 F h b m d l c G F z d C U y M G l 0 Z W 0 l M j B 0 b 2 V n Z X Z v Z W d k M T E 8 L 0 l 0 Z W 1 Q Y X R o P j w v S X R l b U x v Y 2 F 0 a W 9 u P j x T d G F i b G V F b n R y a W V z I C 8 + P C 9 J d G V t P j x J d G V t P j x J d G V t T G 9 j Y X R p b 2 4 + P E l 0 Z W 1 U e X B l P k Z v c m 1 1 b G E 8 L 0 l 0 Z W 1 U e X B l P j x J d G V t U G F 0 a D 5 T Z W N 0 a W 9 u M S 9 L R E w v V m 9 v c n d h Y X J k Z W x p a m t l J T I w a 2 9 s b 2 0 l M j B p b m d l d m 9 l Z 2 Q x M T w v S X R l b V B h d G g + P C 9 J d G V t T G 9 j Y X R p b 2 4 + P F N 0 Y W J s Z U V u d H J p Z X M g L z 4 8 L 0 l 0 Z W 0 + P E l 0 Z W 0 + P E l 0 Z W 1 M b 2 N h d G l v b j 4 8 S X R l b V R 5 c G U + R m 9 y b X V s Y T w v S X R l b V R 5 c G U + P E l 0 Z W 1 Q Y X R o P l N l Y 3 R p b 2 4 x L 0 t E T C 9 B Y W 5 n Z X B h c 3 Q l M j B p d G V t J T I w d G 9 l Z 2 V 2 b 2 V n Z D E y P C 9 J d G V t U G F 0 a D 4 8 L 0 l 0 Z W 1 M b 2 N h d G l v b j 4 8 U 3 R h Y m x l R W 5 0 c m l l c y A v P j w v S X R l b T 4 8 S X R l b T 4 8 S X R l b U x v Y 2 F 0 a W 9 u P j x J d G V t V H l w Z T 5 G b 3 J t d W x h P C 9 J d G V t V H l w Z T 4 8 S X R l b V B h d G g + U 2 V j d G l v b j E v S 0 R M L 1 Z v b 3 J 3 Y W F y Z G V s a W p r Z S U y M G t v b G 9 t J T I w a W 5 n Z X Z v Z W d k M T I 8 L 0 l 0 Z W 1 Q Y X R o P j w v S X R l b U x v Y 2 F 0 a W 9 u P j x T d G F i b G V F b n R y a W V z I C 8 + P C 9 J d G V t P j x J d G V t P j x J d G V t T G 9 j Y X R p b 2 4 + P E l 0 Z W 1 U e X B l P k Z v c m 1 1 b G E 8 L 0 l 0 Z W 1 U e X B l P j x J d G V t U G F 0 a D 5 T Z W N 0 a W 9 u M S 9 L R E w v Q W F u Z 2 V w Y X N 0 J T I w a X R l b S U y M H R v Z W d l d m 9 l Z 2 Q x M z w v S X R l b V B h d G g + P C 9 J d G V t T G 9 j Y X R p b 2 4 + P F N 0 Y W J s Z U V u d H J p Z X M g L z 4 8 L 0 l 0 Z W 0 + P E l 0 Z W 0 + P E l 0 Z W 1 M b 2 N h d G l v b j 4 8 S X R l b V R 5 c G U + R m 9 y b X V s Y T w v S X R l b V R 5 c G U + P E l 0 Z W 1 Q Y X R o P l N l Y 3 R p b 2 4 x L 0 t E T C 9 W b 2 9 y d 2 F h c m R l b G l q a 2 U l M j B r b 2 x v b S U y M G l u Z 2 V 2 b 2 V n Z D E z P C 9 J d G V t U G F 0 a D 4 8 L 0 l 0 Z W 1 M b 2 N h d G l v b j 4 8 U 3 R h Y m x l R W 5 0 c m l l c y A v P j w v S X R l b T 4 8 S X R l b T 4 8 S X R l b U x v Y 2 F 0 a W 9 u P j x J d G V t V H l w Z T 5 G b 3 J t d W x h P C 9 J d G V t V H l w Z T 4 8 S X R l b V B h d G g + U 2 V j d G l v b j E v S 0 R M L 0 F h b m d l c G F z d C U y M G l 0 Z W 0 l M j B 0 b 2 V n Z X Z v Z W d k M T Q 8 L 0 l 0 Z W 1 Q Y X R o P j w v S X R l b U x v Y 2 F 0 a W 9 u P j x T d G F i b G V F b n R y a W V z I C 8 + P C 9 J d G V t P j x J d G V t P j x J d G V t T G 9 j Y X R p b 2 4 + P E l 0 Z W 1 U e X B l P k Z v c m 1 1 b G E 8 L 0 l 0 Z W 1 U e X B l P j x J d G V t U G F 0 a D 5 T Z W N 0 a W 9 u M S 9 L R E w v V m 9 v c n d h Y X J k Z W x p a m t l J T I w a 2 9 s b 2 0 l M j B p b m d l d m 9 l Z 2 Q x N D w v S X R l b V B h d G g + P C 9 J d G V t T G 9 j Y X R p b 2 4 + P F N 0 Y W J s Z U V u d H J p Z X M g L z 4 8 L 0 l 0 Z W 0 + P E l 0 Z W 0 + P E l 0 Z W 1 M b 2 N h d G l v b j 4 8 S X R l b V R 5 c G U + R m 9 y b X V s Y T w v S X R l b V R 5 c G U + P E l 0 Z W 1 Q Y X R o P l N l Y 3 R p b 2 4 x L 0 t E T C 9 B Y W 5 n Z X B h c 3 Q l M j B p d G V t J T I w d G 9 l Z 2 V 2 b 2 V n Z D E 1 P C 9 J d G V t U G F 0 a D 4 8 L 0 l 0 Z W 1 M b 2 N h d G l v b j 4 8 U 3 R h Y m x l R W 5 0 c m l l c y A v P j w v S X R l b T 4 8 S X R l b T 4 8 S X R l b U x v Y 2 F 0 a W 9 u P j x J d G V t V H l w Z T 5 G b 3 J t d W x h P C 9 J d G V t V H l w Z T 4 8 S X R l b V B h d G g + U 2 V j d G l v b j E v S 0 R M L 1 Z v b 3 J 3 Y W F y Z G V s a W p r Z S U y M G t v b G 9 t J T I w a W 5 n Z X Z v Z W d k M T U 8 L 0 l 0 Z W 1 Q Y X R o P j w v S X R l b U x v Y 2 F 0 a W 9 u P j x T d G F i b G V F b n R y a W V z I C 8 + P C 9 J d G V t P j x J d G V t P j x J d G V t T G 9 j Y X R p b 2 4 + P E l 0 Z W 1 U e X B l P k Z v c m 1 1 b G E 8 L 0 l 0 Z W 1 U e X B l P j x J d G V t U G F 0 a D 5 T Z W N 0 a W 9 u M S 9 L R E w v Q W F u Z 2 V w Y X N 0 J T I w a X R l b S U y M H R v Z W d l d m 9 l Z 2 Q x N j w v S X R l b V B h d G g + P C 9 J d G V t T G 9 j Y X R p b 2 4 + P F N 0 Y W J s Z U V u d H J p Z X M g L z 4 8 L 0 l 0 Z W 0 + P E l 0 Z W 0 + P E l 0 Z W 1 M b 2 N h d G l v b j 4 8 S X R l b V R 5 c G U + R m 9 y b X V s Y T w v S X R l b V R 5 c G U + P E l 0 Z W 1 Q Y X R o P l N l Y 3 R p b 2 4 x L 0 t E T C 9 W b 2 9 y d 2 F h c m R l b G l q a 2 U l M j B r b 2 x v b S U y M G l u Z 2 V 2 b 2 V n Z D E 2 P C 9 J d G V t U G F 0 a D 4 8 L 0 l 0 Z W 1 M b 2 N h d G l v b j 4 8 U 3 R h Y m x l R W 5 0 c m l l c y A v P j w v S X R l b T 4 8 S X R l b T 4 8 S X R l b U x v Y 2 F 0 a W 9 u P j x J d G V t V H l w Z T 5 G b 3 J t d W x h P C 9 J d G V t V H l w Z T 4 8 S X R l b V B h d G g + U 2 V j d G l v b j E v S 0 R M L 0 F h b m d l c G F z d C U y M G l 0 Z W 0 l M j B 0 b 2 V n Z X Z v Z W d k M T c 8 L 0 l 0 Z W 1 Q Y X R o P j w v S X R l b U x v Y 2 F 0 a W 9 u P j x T d G F i b G V F b n R y a W V z I C 8 + P C 9 J d G V t P j x J d G V t P j x J d G V t T G 9 j Y X R p b 2 4 + P E l 0 Z W 1 U e X B l P k Z v c m 1 1 b G E 8 L 0 l 0 Z W 1 U e X B l P j x J d G V t U G F 0 a D 5 T Z W N 0 a W 9 u M S 9 L R E w v V m 9 v c n d h Y X J k Z W x p a m t l J T I w a 2 9 s b 2 0 l M j B p b m d l d m 9 l Z 2 Q x N z w v S X R l b V B h d G g + P C 9 J d G V t T G 9 j Y X R p b 2 4 + P F N 0 Y W J s Z U V u d H J p Z X M g L z 4 8 L 0 l 0 Z W 0 + P E l 0 Z W 0 + P E l 0 Z W 1 M b 2 N h d G l v b j 4 8 S X R l b V R 5 c G U + R m 9 y b X V s Y T w v S X R l b V R 5 c G U + P E l 0 Z W 1 Q Y X R o P l N l Y 3 R p b 2 4 x L 0 t E T C 9 B Y W 5 n Z X B h c 3 Q l M j B p d G V t J T I w d G 9 l Z 2 V 2 b 2 V n Z D E 4 P C 9 J d G V t U G F 0 a D 4 8 L 0 l 0 Z W 1 M b 2 N h d G l v b j 4 8 U 3 R h Y m x l R W 5 0 c m l l c y A v P j w v S X R l b T 4 8 S X R l b T 4 8 S X R l b U x v Y 2 F 0 a W 9 u P j x J d G V t V H l w Z T 5 G b 3 J t d W x h P C 9 J d G V t V H l w Z T 4 8 S X R l b V B h d G g + U 2 V j d G l v b j E v S 0 R M L 1 Z v b 3 J 3 Y W F y Z G V s a W p r Z S U y M G t v b G 9 t J T I w a W 5 n Z X Z v Z W d k M T g 8 L 0 l 0 Z W 1 Q Y X R o P j w v S X R l b U x v Y 2 F 0 a W 9 u P j x T d G F i b G V F b n R y a W V z I C 8 + P C 9 J d G V t P j x J d G V t P j x J d G V t T G 9 j Y X R p b 2 4 + P E l 0 Z W 1 U e X B l P k Z v c m 1 1 b G E 8 L 0 l 0 Z W 1 U e X B l P j x J d G V t U G F 0 a D 5 T Z W N 0 a W 9 u M S 9 L R E w v Q W F u Z 2 V w Y X N 0 J T I w a X R l b S U y M H R v Z W d l d m 9 l Z 2 Q x O T w v S X R l b V B h d G g + P C 9 J d G V t T G 9 j Y X R p b 2 4 + P F N 0 Y W J s Z U V u d H J p Z X M g L z 4 8 L 0 l 0 Z W 0 + P E l 0 Z W 0 + P E l 0 Z W 1 M b 2 N h d G l v b j 4 8 S X R l b V R 5 c G U + R m 9 y b X V s Y T w v S X R l b V R 5 c G U + P E l 0 Z W 1 Q Y X R o P l N l Y 3 R p b 2 4 x L 0 t E T C 9 W b 2 9 y d 2 F h c m R l b G l q a 2 U l M j B r b 2 x v b S U y M G l u Z 2 V 2 b 2 V n Z D E 5 P C 9 J d G V t U G F 0 a D 4 8 L 0 l 0 Z W 1 M b 2 N h d G l v b j 4 8 U 3 R h Y m x l R W 5 0 c m l l c y A v P j w v S X R l b T 4 8 S X R l b T 4 8 S X R l b U x v Y 2 F 0 a W 9 u P j x J d G V t V H l w Z T 5 G b 3 J t d W x h P C 9 J d G V t V H l w Z T 4 8 S X R l b V B h d G g + U 2 V j d G l v b j E v S 0 R M L 0 F h b m d l c G F z d C U y M G l 0 Z W 0 l M j B 0 b 2 V n Z X Z v Z W d k M j A 8 L 0 l 0 Z W 1 Q Y X R o P j w v S X R l b U x v Y 2 F 0 a W 9 u P j x T d G F i b G V F b n R y a W V z I C 8 + P C 9 J d G V t P j x J d G V t P j x J d G V t T G 9 j Y X R p b 2 4 + P E l 0 Z W 1 U e X B l P k Z v c m 1 1 b G E 8 L 0 l 0 Z W 1 U e X B l P j x J d G V t U G F 0 a D 5 T Z W N 0 a W 9 u M S 9 L R E w v Q W F u Z 2 V w Y X N 0 J T I w a X R l b S U y M H R v Z W d l d m 9 l Z 2 Q y M T w v S X R l b V B h d G g + P C 9 J d G V t T G 9 j Y X R p b 2 4 + P F N 0 Y W J s Z U V u d H J p Z X M g L z 4 8 L 0 l 0 Z W 0 + P E l 0 Z W 0 + P E l 0 Z W 1 M b 2 N h d G l v b j 4 8 S X R l b V R 5 c G U + R m 9 y b X V s Y T w v S X R l b V R 5 c G U + P E l 0 Z W 1 Q Y X R o P l N l Y 3 R p b 2 4 x L 0 t E T C 9 B Y W 5 n Z X B h c 3 Q l M j B p d G V t J T I w d G 9 l Z 2 V 2 b 2 V n Z D I y P C 9 J d G V t U G F 0 a D 4 8 L 0 l 0 Z W 1 M b 2 N h d G l v b j 4 8 U 3 R h Y m x l R W 5 0 c m l l c y A v P j w v S X R l b T 4 8 S X R l b T 4 8 S X R l b U x v Y 2 F 0 a W 9 u P j x J d G V t V H l w Z T 5 G b 3 J t d W x h P C 9 J d G V t V H l w Z T 4 8 S X R l b V B h d G g + U 2 V j d G l v b j E v S 0 R M L 0 5 h b W V u J T I w d m F u J T I w a 2 9 s b 2 1 t Z W 4 l M j B n Z X d p a n p p Z 2 Q l M j A x P C 9 J d G V t U G F 0 a D 4 8 L 0 l 0 Z W 1 M b 2 N h d G l v b j 4 8 U 3 R h Y m x l R W 5 0 c m l l c y A v P j w v S X R l b T 4 8 S X R l b T 4 8 S X R l b U x v Y 2 F 0 a W 9 u P j x J d G V t V H l w Z T 5 G b 3 J t d W x h P C 9 J d G V t V H l w Z T 4 8 S X R l b V B h d G g + U 2 V j d G l v b j E v S 0 R M L 0 5 h b W V u J T I w d m F u J T I w a 2 9 s b 2 1 t Z W 4 l M j B n Z X d p a n p p Z 2 Q l M j A y P C 9 J d G V t U G F 0 a D 4 8 L 0 l 0 Z W 1 M b 2 N h d G l v b j 4 8 U 3 R h Y m x l R W 5 0 c m l l c y A v P j w v S X R l b T 4 8 S X R l b T 4 8 S X R l b U x v Y 2 F 0 a W 9 u P j x J d G V t V H l w Z T 5 G b 3 J t d W x h P C 9 J d G V t V H l w Z T 4 8 S X R l b V B h d G g + U 2 V j d G l v b j E v S 0 R M L 0 t v b G 9 t b W V u J T I w d m V y d 2 l q Z G V y Z D w v S X R l b V B h d G g + P C 9 J d G V t T G 9 j Y X R p b 2 4 + P F N 0 Y W J s Z U V u d H J p Z X M g L z 4 8 L 0 l 0 Z W 0 + P E l 0 Z W 0 + P E l 0 Z W 1 M b 2 N h d G l v b j 4 8 S X R l b V R 5 c G U + R m 9 y b X V s Y T w v S X R l b V R 5 c G U + P E l 0 Z W 1 Q Y X R o P l N l Y 3 R p b 2 4 x L 0 t E T C 9 L b 2 x v b W 1 l b i U y M H Z l c n d p a m R l c m Q l M j A x P C 9 J d G V t U G F 0 a D 4 8 L 0 l 0 Z W 1 M b 2 N h d G l v b j 4 8 U 3 R h Y m x l R W 5 0 c m l l c y A v P j w v S X R l b T 4 8 S X R l b T 4 8 S X R l b U x v Y 2 F 0 a W 9 u P j x J d G V t V H l w Z T 5 G b 3 J t d W x h P C 9 J d G V t V H l w Z T 4 8 S X R l b V B h d G g + U 2 V j d G l v b j E v S 0 R M L 0 F h b m d l c G F z d C U y M G l 0 Z W 0 l M j B 0 b 2 V n Z X Z v Z W d k M j g 8 L 0 l 0 Z W 1 Q Y X R o P j w v S X R l b U x v Y 2 F 0 a W 9 u P j x T d G F i b G V F b n R y a W V z I C 8 + P C 9 J d G V t P j x J d G V t P j x J d G V t T G 9 j Y X R p b 2 4 + P E l 0 Z W 1 U e X B l P k Z v c m 1 1 b G E 8 L 0 l 0 Z W 1 U e X B l P j x J d G V t U G F 0 a D 5 T Z W N 0 a W 9 u M S 9 L R E w v Q W F u Z 2 V w Y X N 0 J T I w a X R l b S U y M H R v Z W d l d m 9 l Z 2 Q y O T w v S X R l b V B h d G g + P C 9 J d G V t T G 9 j Y X R p b 2 4 + P F N 0 Y W J s Z U V u d H J p Z X M g L z 4 8 L 0 l 0 Z W 0 + P E l 0 Z W 0 + P E l 0 Z W 1 M b 2 N h d G l v b j 4 8 S X R l b V R 5 c G U + R m 9 y b X V s Y T w v S X R l b V R 5 c G U + P E l 0 Z W 1 Q Y X R o P l N l Y 3 R p b 2 4 x L 0 t E T C 9 B Y W 5 n Z X B h c 3 Q l M j B p d G V t J T I w d G 9 l Z 2 V 2 b 2 V n Z D M w P C 9 J d G V t U G F 0 a D 4 8 L 0 l 0 Z W 1 M b 2 N h d G l v b j 4 8 U 3 R h Y m x l R W 5 0 c m l l c y A v P j w v S X R l b T 4 8 S X R l b T 4 8 S X R l b U x v Y 2 F 0 a W 9 u P j x J d G V t V H l w Z T 5 G b 3 J t d W x h P C 9 J d G V t V H l w Z T 4 8 S X R l b V B h d G g + U 2 V j d G l v b j E v S 0 R M L 0 F h b m d l c G F z d C U y M G l 0 Z W 0 l M j B 0 b 2 V n Z X Z v Z W d k M z E 8 L 0 l 0 Z W 1 Q Y X R o P j w v S X R l b U x v Y 2 F 0 a W 9 u P j x T d G F i b G V F b n R y a W V z I C 8 + P C 9 J d G V t P j x J d G V t P j x J d G V t T G 9 j Y X R p b 2 4 + P E l 0 Z W 1 U e X B l P k Z v c m 1 1 b G E 8 L 0 l 0 Z W 1 U e X B l P j x J d G V t U G F 0 a D 5 T Z W N 0 a W 9 u M S 9 L R E w v Q W F u Z 2 V w Y X N 0 J T I w a X R l b S U y M H R v Z W d l d m 9 l Z 2 Q z M j w v S X R l b V B h d G g + P C 9 J d G V t T G 9 j Y X R p b 2 4 + P F N 0 Y W J s Z U V u d H J p Z X M g L z 4 8 L 0 l 0 Z W 0 + P E l 0 Z W 0 + P E l 0 Z W 1 M b 2 N h d G l v b j 4 8 S X R l b V R 5 c G U + R m 9 y b X V s Y T w v S X R l b V R 5 c G U + P E l 0 Z W 1 Q Y X R o P l N l Y 3 R p b 2 4 x L 0 t E T C 9 B Y W 5 n Z X B h c 3 Q l M j B p d G V t J T I w d G 9 l Z 2 V 2 b 2 V n Z D M z P C 9 J d G V t U G F 0 a D 4 8 L 0 l 0 Z W 1 M b 2 N h d G l v b j 4 8 U 3 R h Y m x l R W 5 0 c m l l c y A v P j w v S X R l b T 4 8 S X R l b T 4 8 S X R l b U x v Y 2 F 0 a W 9 u P j x J d G V t V H l w Z T 5 G b 3 J t d W x h P C 9 J d G V t V H l w Z T 4 8 S X R l b V B h d G g + U 2 V j d G l v b j E v S 0 R M L 0 F h b m d l c G F z d C U y M G l 0 Z W 0 l M j B 0 b 2 V n Z X Z v Z W d k M z Q 8 L 0 l 0 Z W 1 Q Y X R o P j w v S X R l b U x v Y 2 F 0 a W 9 u P j x T d G F i b G V F b n R y a W V z I C 8 + P C 9 J d G V t P j x J d G V t P j x J d G V t T G 9 j Y X R p b 2 4 + P E l 0 Z W 1 U e X B l P k Z v c m 1 1 b G E 8 L 0 l 0 Z W 1 U e X B l P j x J d G V t U G F 0 a D 5 T Z W N 0 a W 9 u M S 9 L R E w v Q W F u Z 2 V w Y X N 0 J T I w a X R l b S U y M H R v Z W d l d m 9 l Z 2 Q z N T w v S X R l b V B h d G g + P C 9 J d G V t T G 9 j Y X R p b 2 4 + P F N 0 Y W J s Z U V u d H J p Z X M g L z 4 8 L 0 l 0 Z W 0 + P E l 0 Z W 0 + P E l 0 Z W 1 M b 2 N h d G l v b j 4 8 S X R l b V R 5 c G U + R m 9 y b X V s Y T w v S X R l b V R 5 c G U + P E l 0 Z W 1 Q Y X R o P l N l Y 3 R p b 2 4 x L 0 t E T C 9 B Y W 5 n Z X B h c 3 Q l M j B p d G V t J T I w d G 9 l Z 2 V 2 b 2 V n Z D M 2 P C 9 J d G V t U G F 0 a D 4 8 L 0 l 0 Z W 1 M b 2 N h d G l v b j 4 8 U 3 R h Y m x l R W 5 0 c m l l c y A v P j w v S X R l b T 4 8 S X R l b T 4 8 S X R l b U x v Y 2 F 0 a W 9 u P j x J d G V t V H l w Z T 5 G b 3 J t d W x h P C 9 J d G V t V H l w Z T 4 8 S X R l b V B h d G g + U 2 V j d G l v b j E v S 0 R M L 0 F h b m d l c G F z d C U y M G l 0 Z W 0 l M j B 0 b 2 V n Z X Z v Z W d k M z c 8 L 0 l 0 Z W 1 Q Y X R o P j w v S X R l b U x v Y 2 F 0 a W 9 u P j x T d G F i b G V F b n R y a W V z I C 8 + P C 9 J d G V t P j x J d G V t P j x J d G V t T G 9 j Y X R p b 2 4 + P E l 0 Z W 1 U e X B l P k Z v c m 1 1 b G E 8 L 0 l 0 Z W 1 U e X B l P j x J d G V t U G F 0 a D 5 T Z W N 0 a W 9 u M S 9 L R E w v Q W F u Z 2 V w Y X N 0 J T I w a X R l b S U y M H R v Z W d l d m 9 l Z 2 Q z O D w v S X R l b V B h d G g + P C 9 J d G V t T G 9 j Y X R p b 2 4 + P F N 0 Y W J s Z U V u d H J p Z X M g L z 4 8 L 0 l 0 Z W 0 + P E l 0 Z W 0 + P E l 0 Z W 1 M b 2 N h d G l v b j 4 8 S X R l b V R 5 c G U + R m 9 y b X V s Y T w v S X R l b V R 5 c G U + P E l 0 Z W 1 Q Y X R o P l N l Y 3 R p b 2 4 x L 0 t E T C 9 B Y W 5 n Z X B h c 3 Q l M j B p d G V t J T I w d G 9 l Z 2 V 2 b 2 V n Z D M 5 P C 9 J d G V t U G F 0 a D 4 8 L 0 l 0 Z W 1 M b 2 N h d G l v b j 4 8 U 3 R h Y m x l R W 5 0 c m l l c y A v P j w v S X R l b T 4 8 S X R l b T 4 8 S X R l b U x v Y 2 F 0 a W 9 u P j x J d G V t V H l w Z T 5 G b 3 J t d W x h P C 9 J d G V t V H l w Z T 4 8 S X R l b V B h d G g + U 2 V j d G l v b j E v S 0 R M L 0 F h b m d l c G F z d C U y M G l 0 Z W 0 l M j B 0 b 2 V n Z X Z v Z W d k N D A 8 L 0 l 0 Z W 1 Q Y X R o P j w v S X R l b U x v Y 2 F 0 a W 9 u P j x T d G F i b G V F b n R y a W V z I C 8 + P C 9 J d G V t P j x J d G V t P j x J d G V t T G 9 j Y X R p b 2 4 + P E l 0 Z W 1 U e X B l P k Z v c m 1 1 b G E 8 L 0 l 0 Z W 1 U e X B l P j x J d G V t U G F 0 a D 5 T Z W N 0 a W 9 u M S 9 L R E w v Q W F u Z 2 V w Y X N 0 J T I w a X R l b S U y M H R v Z W d l d m 9 l Z 2 Q 0 M T w v S X R l b V B h d G g + P C 9 J d G V t T G 9 j Y X R p b 2 4 + P F N 0 Y W J s Z U V u d H J p Z X M g L z 4 8 L 0 l 0 Z W 0 + P E l 0 Z W 0 + P E l 0 Z W 1 M b 2 N h d G l v b j 4 8 S X R l b V R 5 c G U + R m 9 y b X V s Y T w v S X R l b V R 5 c G U + P E l 0 Z W 1 Q Y X R o P l N l Y 3 R p b 2 4 x L 0 t E T C 9 B Y W 5 n Z X B h c 3 Q l M j B p d G V t J T I w d G 9 l Z 2 V 2 b 2 V n Z D Q y P C 9 J d G V t U G F 0 a D 4 8 L 0 l 0 Z W 1 M b 2 N h d G l v b j 4 8 U 3 R h Y m x l R W 5 0 c m l l c y A v P j w v S X R l b T 4 8 S X R l b T 4 8 S X R l b U x v Y 2 F 0 a W 9 u P j x J d G V t V H l w Z T 5 G b 3 J t d W x h P C 9 J d G V t V H l w Z T 4 8 S X R l b V B h d G g + U 2 V j d G l v b j E v S 0 R M L 0 F h b m d l c G F z d C U y M G l 0 Z W 0 l M j B 0 b 2 V n Z X Z v Z W d k N D M 8 L 0 l 0 Z W 1 Q Y X R o P j w v S X R l b U x v Y 2 F 0 a W 9 u P j x T d G F i b G V F b n R y a W V z I C 8 + P C 9 J d G V t P j x J d G V t P j x J d G V t T G 9 j Y X R p b 2 4 + P E l 0 Z W 1 U e X B l P k Z v c m 1 1 b G E 8 L 0 l 0 Z W 1 U e X B l P j x J d G V t U G F 0 a D 5 T Z W N 0 a W 9 u M S 9 L R E w v Q W F u Z 2 V w Y X N 0 J T I w a X R l b S U y M H R v Z W d l d m 9 l Z 2 Q 0 N D w v S X R l b V B h d G g + P C 9 J d G V t T G 9 j Y X R p b 2 4 + P F N 0 Y W J s Z U V u d H J p Z X M g L z 4 8 L 0 l 0 Z W 0 + P E l 0 Z W 0 + P E l 0 Z W 1 M b 2 N h d G l v b j 4 8 S X R l b V R 5 c G U + R m 9 y b X V s Y T w v S X R l b V R 5 c G U + P E l 0 Z W 1 Q Y X R o P l N l Y 3 R p b 2 4 x L 0 t E T C 9 B Y W 5 n Z X B h c 3 Q l M j B p d G V t J T I w d G 9 l Z 2 V 2 b 2 V n Z D Q 1 P C 9 J d G V t U G F 0 a D 4 8 L 0 l 0 Z W 1 M b 2 N h d G l v b j 4 8 U 3 R h Y m x l R W 5 0 c m l l c y A v P j w v S X R l b T 4 8 S X R l b T 4 8 S X R l b U x v Y 2 F 0 a W 9 u P j x J d G V t V H l w Z T 5 G b 3 J t d W x h P C 9 J d G V t V H l w Z T 4 8 S X R l b V B h d G g + U 2 V j d G l v b j E v S 0 R M L 0 F h b m d l c G F z d C U y M G l 0 Z W 0 l M j B 0 b 2 V n Z X Z v Z W d k N D Y 8 L 0 l 0 Z W 1 Q Y X R o P j w v S X R l b U x v Y 2 F 0 a W 9 u P j x T d G F i b G V F b n R y a W V z I C 8 + P C 9 J d G V t P j x J d G V t P j x J d G V t T G 9 j Y X R p b 2 4 + P E l 0 Z W 1 U e X B l P k Z v c m 1 1 b G E 8 L 0 l 0 Z W 1 U e X B l P j x J d G V t U G F 0 a D 5 T Z W N 0 a W 9 u M S 9 L R E w v Q W F u Z 2 V w Y X N 0 J T I w a X R l b S U y M H R v Z W d l d m 9 l Z 2 Q 0 N z w v S X R l b V B h d G g + P C 9 J d G V t T G 9 j Y X R p b 2 4 + P F N 0 Y W J s Z U V u d H J p Z X M g L z 4 8 L 0 l 0 Z W 0 + P E l 0 Z W 0 + P E l 0 Z W 1 M b 2 N h d G l v b j 4 8 S X R l b V R 5 c G U + R m 9 y b X V s Y T w v S X R l b V R 5 c G U + P E l 0 Z W 1 Q Y X R o P l N l Y 3 R p b 2 4 x L 0 t E T C 9 B Y W 5 n Z X B h c 3 Q l M j B p d G V t J T I w d G 9 l Z 2 V 2 b 2 V n Z D Q 4 P C 9 J d G V t U G F 0 a D 4 8 L 0 l 0 Z W 1 M b 2 N h d G l v b j 4 8 U 3 R h Y m x l R W 5 0 c m l l c y A v P j w v S X R l b T 4 8 S X R l b T 4 8 S X R l b U x v Y 2 F 0 a W 9 u P j x J d G V t V H l w Z T 5 G b 3 J t d W x h P C 9 J d G V t V H l w Z T 4 8 S X R l b V B h d G g + U 2 V j d G l v b j E v S 0 R M L 0 F h b m d l c G F z d C U y M G l 0 Z W 0 l M j B 0 b 2 V n Z X Z v Z W d k N D k 8 L 0 l 0 Z W 1 Q Y X R o P j w v S X R l b U x v Y 2 F 0 a W 9 u P j x T d G F i b G V F b n R y a W V z I C 8 + P C 9 J d G V t P j x J d G V t P j x J d G V t T G 9 j Y X R p b 2 4 + P E l 0 Z W 1 U e X B l P k Z v c m 1 1 b G E 8 L 0 l 0 Z W 1 U e X B l P j x J d G V t U G F 0 a D 5 T Z W N 0 a W 9 u M S 9 L R E w v Q W F u Z 2 V w Y X N 0 J T I w a X R l b S U y M H R v Z W d l d m 9 l Z 2 Q 1 M D w v S X R l b V B h d G g + P C 9 J d G V t T G 9 j Y X R p b 2 4 + P F N 0 Y W J s Z U V u d H J p Z X M g L z 4 8 L 0 l 0 Z W 0 + P E l 0 Z W 0 + P E l 0 Z W 1 M b 2 N h d G l v b j 4 8 S X R l b V R 5 c G U + R m 9 y b X V s Y T w v S X R l b V R 5 c G U + P E l 0 Z W 1 Q Y X R o P l N l Y 3 R p b 2 4 x L 0 t E T C 9 B Y W 5 n Z X B h c 3 Q l M j B p d G V t J T I w d G 9 l Z 2 V 2 b 2 V n Z D U x P C 9 J d G V t U G F 0 a D 4 8 L 0 l 0 Z W 1 M b 2 N h d G l v b j 4 8 U 3 R h Y m x l R W 5 0 c m l l c y A v P j w v S X R l b T 4 8 S X R l b T 4 8 S X R l b U x v Y 2 F 0 a W 9 u P j x J d G V t V H l w Z T 5 G b 3 J t d W x h P C 9 J d G V t V H l w Z T 4 8 S X R l b V B h d G g + U 2 V j d G l v b j E v S 0 R M L 0 F h b m d l c G F z d C U y M G l 0 Z W 0 l M j B 0 b 2 V n Z X Z v Z W d k N T I 8 L 0 l 0 Z W 1 Q Y X R o P j w v S X R l b U x v Y 2 F 0 a W 9 u P j x T d G F i b G V F b n R y a W V z I C 8 + P C 9 J d G V t P j x J d G V t P j x J d G V t T G 9 j Y X R p b 2 4 + P E l 0 Z W 1 U e X B l P k Z v c m 1 1 b G E 8 L 0 l 0 Z W 1 U e X B l P j x J d G V t U G F 0 a D 5 T Z W N 0 a W 9 u M S 9 L R E w v Q W F u Z 2 V w Y X N 0 J T I w a X R l b S U y M H R v Z W d l d m 9 l Z 2 Q 1 M z w v S X R l b V B h d G g + P C 9 J d G V t T G 9 j Y X R p b 2 4 + P F N 0 Y W J s Z U V u d H J p Z X M g L z 4 8 L 0 l 0 Z W 0 + P E l 0 Z W 0 + P E l 0 Z W 1 M b 2 N h d G l v b j 4 8 S X R l b V R 5 c G U + R m 9 y b X V s Y T w v S X R l b V R 5 c G U + P E l 0 Z W 1 Q Y X R o P l N l Y 3 R p b 2 4 x L 0 t E T C 9 B Y W 5 n Z X B h c 3 Q l M j B p d G V t J T I w d G 9 l Z 2 V 2 b 2 V n Z D U 0 P C 9 J d G V t U G F 0 a D 4 8 L 0 l 0 Z W 1 M b 2 N h d G l v b j 4 8 U 3 R h Y m x l R W 5 0 c m l l c y A v P j w v S X R l b T 4 8 S X R l b T 4 8 S X R l b U x v Y 2 F 0 a W 9 u P j x J d G V t V H l w Z T 5 G b 3 J t d W x h P C 9 J d G V t V H l w Z T 4 8 S X R l b V B h d G g + U 2 V j d G l v b j E v S 0 R M L 0 F h b m d l c G F z d C U y M G l 0 Z W 0 l M j B 0 b 2 V n Z X Z v Z W d k N T U 8 L 0 l 0 Z W 1 Q Y X R o P j w v S X R l b U x v Y 2 F 0 a W 9 u P j x T d G F i b G V F b n R y a W V z I C 8 + P C 9 J d G V t P j x J d G V t P j x J d G V t T G 9 j Y X R p b 2 4 + P E l 0 Z W 1 U e X B l P k Z v c m 1 1 b G E 8 L 0 l 0 Z W 1 U e X B l P j x J d G V t U G F 0 a D 5 T Z W N 0 a W 9 u M S 9 L R E w v Q W F u Z 2 V w Y X N 0 J T I w a X R l b S U y M H R v Z W d l d m 9 l Z 2 Q 1 N j w v S X R l b V B h d G g + P C 9 J d G V t T G 9 j Y X R p b 2 4 + P F N 0 Y W J s Z U V u d H J p Z X M g L z 4 8 L 0 l 0 Z W 0 + P E l 0 Z W 0 + P E l 0 Z W 1 M b 2 N h d G l v b j 4 8 S X R l b V R 5 c G U + R m 9 y b X V s Y T w v S X R l b V R 5 c G U + P E l 0 Z W 1 Q Y X R o P l N l Y 3 R p b 2 4 x L 0 t E T C 9 B Y W 5 n Z X B h c 3 Q l M j B p d G V t J T I w d G 9 l Z 2 V 2 b 2 V n Z D U 3 P C 9 J d G V t U G F 0 a D 4 8 L 0 l 0 Z W 1 M b 2 N h d G l v b j 4 8 U 3 R h Y m x l R W 5 0 c m l l c y A v P j w v S X R l b T 4 8 S X R l b T 4 8 S X R l b U x v Y 2 F 0 a W 9 u P j x J d G V t V H l w Z T 5 G b 3 J t d W x h P C 9 J d G V t V H l w Z T 4 8 S X R l b V B h d G g + U 2 V j d G l v b j E v S 0 R M L 1 Z v b 3 J 3 Y W F y Z G V s a W p r Z S U y M G t v b G 9 t J T I w a W 5 n Z X Z v Z W d k M z A 8 L 0 l 0 Z W 1 Q Y X R o P j w v S X R l b U x v Y 2 F 0 a W 9 u P j x T d G F i b G V F b n R y a W V z I C 8 + P C 9 J d G V t P j x J d G V t P j x J d G V t T G 9 j Y X R p b 2 4 + P E l 0 Z W 1 U e X B l P k Z v c m 1 1 b G E 8 L 0 l 0 Z W 1 U e X B l P j x J d G V t U G F 0 a D 5 T Z W N 0 a W 9 u M S 9 L R E w v V m 9 v c n d h Y X J k Z W x p a m t l J T I w a 2 9 s b 2 0 l M j B p b m d l d m 9 l Z 2 Q z M T w v S X R l b V B h d G g + P C 9 J d G V t T G 9 j Y X R p b 2 4 + P F N 0 Y W J s Z U V u d H J p Z X M g L z 4 8 L 0 l 0 Z W 0 + P E l 0 Z W 0 + P E l 0 Z W 1 M b 2 N h d G l v b j 4 8 S X R l b V R 5 c G U + R m 9 y b X V s Y T w v S X R l b V R 5 c G U + P E l 0 Z W 1 Q Y X R o P l N l Y 3 R p b 2 4 x L 0 t E T C 9 W b 2 9 y d 2 F h c m R l b G l q a 2 U l M j B r b 2 x v b S U y M G l u Z 2 V 2 b 2 V n Z D M y P C 9 J d G V t U G F 0 a D 4 8 L 0 l 0 Z W 1 M b 2 N h d G l v b j 4 8 U 3 R h Y m x l R W 5 0 c m l l c y A v P j w v S X R l b T 4 8 S X R l b T 4 8 S X R l b U x v Y 2 F 0 a W 9 u P j x J d G V t V H l w Z T 5 G b 3 J t d W x h P C 9 J d G V t V H l w Z T 4 8 S X R l b V B h d G g + U 2 V j d G l v b j E v S 0 R M L 1 Z v b 3 J 3 Y W F y Z G V s a W p r Z S U y M G t v b G 9 t J T I w a W 5 n Z X Z v Z W d k M z M 8 L 0 l 0 Z W 1 Q Y X R o P j w v S X R l b U x v Y 2 F 0 a W 9 u P j x T d G F i b G V F b n R y a W V z I C 8 + P C 9 J d G V t P j x J d G V t P j x J d G V t T G 9 j Y X R p b 2 4 + P E l 0 Z W 1 U e X B l P k Z v c m 1 1 b G E 8 L 0 l 0 Z W 1 U e X B l P j x J d G V t U G F 0 a D 5 T Z W N 0 a W 9 u M S 9 L R E w v V m 9 v c n d h Y X J k Z W x p a m t l J T I w a 2 9 s b 2 0 l M j B p b m d l d m 9 l Z 2 Q z N D w v S X R l b V B h d G g + P C 9 J d G V t T G 9 j Y X R p b 2 4 + P F N 0 Y W J s Z U V u d H J p Z X M g L z 4 8 L 0 l 0 Z W 0 + P E l 0 Z W 0 + P E l 0 Z W 1 M b 2 N h d G l v b j 4 8 S X R l b V R 5 c G U + R m 9 y b X V s Y T w v S X R l b V R 5 c G U + P E l 0 Z W 1 Q Y X R o P l N l Y 3 R p b 2 4 x L 0 t E T C 9 W b 2 9 y d 2 F h c m R l b G l q a 2 U l M j B r b 2 x v b S U y M G l u Z 2 V 2 b 2 V n Z D M 1 P C 9 J d G V t U G F 0 a D 4 8 L 0 l 0 Z W 1 M b 2 N h d G l v b j 4 8 U 3 R h Y m x l R W 5 0 c m l l c y A v P j w v S X R l b T 4 8 S X R l b T 4 8 S X R l b U x v Y 2 F 0 a W 9 u P j x J d G V t V H l w Z T 5 G b 3 J t d W x h P C 9 J d G V t V H l w Z T 4 8 S X R l b V B h d G g + U 2 V j d G l v b j E v S 0 R M L 1 Z v b 3 J 3 Y W F y Z G V s a W p r Z S U y M G t v b G 9 t J T I w a W 5 n Z X Z v Z W d k M z Y 8 L 0 l 0 Z W 1 Q Y X R o P j w v S X R l b U x v Y 2 F 0 a W 9 u P j x T d G F i b G V F b n R y a W V z I C 8 + P C 9 J d G V t P j x J d G V t P j x J d G V t T G 9 j Y X R p b 2 4 + P E l 0 Z W 1 U e X B l P k Z v c m 1 1 b G E 8 L 0 l 0 Z W 1 U e X B l P j x J d G V t U G F 0 a D 5 T Z W N 0 a W 9 u M S 9 L R E w v V m 9 v c n d h Y X J k Z W x p a m t l J T I w a 2 9 s b 2 0 l M j B p b m d l d m 9 l Z 2 Q z N z w v S X R l b V B h d G g + P C 9 J d G V t T G 9 j Y X R p b 2 4 + P F N 0 Y W J s Z U V u d H J p Z X M g L z 4 8 L 0 l 0 Z W 0 + P E l 0 Z W 0 + P E l 0 Z W 1 M b 2 N h d G l v b j 4 8 S X R l b V R 5 c G U + R m 9 y b X V s Y T w v S X R l b V R 5 c G U + P E l 0 Z W 1 Q Y X R o P l N l Y 3 R p b 2 4 x L 0 t E T C 9 W b 2 9 y d 2 F h c m R l b G l q a 2 U l M j B r b 2 x v b S U y M G l u Z 2 V 2 b 2 V n Z D M 4 P C 9 J d G V t U G F 0 a D 4 8 L 0 l 0 Z W 1 M b 2 N h d G l v b j 4 8 U 3 R h Y m x l R W 5 0 c m l l c y A v P j w v S X R l b T 4 8 S X R l b T 4 8 S X R l b U x v Y 2 F 0 a W 9 u P j x J d G V t V H l w Z T 5 G b 3 J t d W x h P C 9 J d G V t V H l w Z T 4 8 S X R l b V B h d G g + U 2 V j d G l v b j E v S 0 R M L 1 Z v b 3 J 3 Y W F y Z G V s a W p r Z S U y M G t v b G 9 t J T I w a W 5 n Z X Z v Z W d k M z k 8 L 0 l 0 Z W 1 Q Y X R o P j w v S X R l b U x v Y 2 F 0 a W 9 u P j x T d G F i b G V F b n R y a W V z I C 8 + P C 9 J d G V t P j x J d G V t P j x J d G V t T G 9 j Y X R p b 2 4 + P E l 0 Z W 1 U e X B l P k Z v c m 1 1 b G E 8 L 0 l 0 Z W 1 U e X B l P j x J d G V t U G F 0 a D 5 T Z W N 0 a W 9 u M S 9 L R E w v V m 9 v c n d h Y X J k Z W x p a m t l J T I w a 2 9 s b 2 0 l M j B p b m d l d m 9 l Z 2 Q 0 M D w v S X R l b V B h d G g + P C 9 J d G V t T G 9 j Y X R p b 2 4 + P F N 0 Y W J s Z U V u d H J p Z X M g L z 4 8 L 0 l 0 Z W 0 + P E l 0 Z W 0 + P E l 0 Z W 1 M b 2 N h d G l v b j 4 8 S X R l b V R 5 c G U + R m 9 y b X V s Y T w v S X R l b V R 5 c G U + P E l 0 Z W 1 Q Y X R o P l N l Y 3 R p b 2 4 x L 0 t E T C 9 W b 2 9 y d 2 F h c m R l b G l q a 2 U l M j B r b 2 x v b S U y M G l u Z 2 V 2 b 2 V n Z D Q x P C 9 J d G V t U G F 0 a D 4 8 L 0 l 0 Z W 1 M b 2 N h d G l v b j 4 8 U 3 R h Y m x l R W 5 0 c m l l c y A v P j w v S X R l b T 4 8 S X R l b T 4 8 S X R l b U x v Y 2 F 0 a W 9 u P j x J d G V t V H l w Z T 5 G b 3 J t d W x h P C 9 J d G V t V H l w Z T 4 8 S X R l b V B h d G g + U 2 V j d G l v b j E v S 0 R M L 1 Z v b 3 J 3 Y W F y Z G V s a W p r Z S U y M G t v b G 9 t J T I w a W 5 n Z X Z v Z W d k N D I 8 L 0 l 0 Z W 1 Q Y X R o P j w v S X R l b U x v Y 2 F 0 a W 9 u P j x T d G F i b G V F b n R y a W V z I C 8 + P C 9 J d G V t P j x J d G V t P j x J d G V t T G 9 j Y X R p b 2 4 + P E l 0 Z W 1 U e X B l P k Z v c m 1 1 b G E 8 L 0 l 0 Z W 1 U e X B l P j x J d G V t U G F 0 a D 5 T Z W N 0 a W 9 u M S 9 L R E w v V m 9 v c n d h Y X J k Z W x p a m t l J T I w a 2 9 s b 2 0 l M j B p b m d l d m 9 l Z 2 Q 0 M z w v S X R l b V B h d G g + P C 9 J d G V t T G 9 j Y X R p b 2 4 + P F N 0 Y W J s Z U V u d H J p Z X M g L z 4 8 L 0 l 0 Z W 0 + P E l 0 Z W 0 + P E l 0 Z W 1 M b 2 N h d G l v b j 4 8 S X R l b V R 5 c G U + R m 9 y b X V s Y T w v S X R l b V R 5 c G U + P E l 0 Z W 1 Q Y X R o P l N l Y 3 R p b 2 4 x L 0 t E T C 9 W b 2 9 y d 2 F h c m R l b G l q a 2 U l M j B r b 2 x v b S U y M G l u Z 2 V 2 b 2 V n Z D Q 0 P C 9 J d G V t U G F 0 a D 4 8 L 0 l 0 Z W 1 M b 2 N h d G l v b j 4 8 U 3 R h Y m x l R W 5 0 c m l l c y A v P j w v S X R l b T 4 8 S X R l b T 4 8 S X R l b U x v Y 2 F 0 a W 9 u P j x J d G V t V H l w Z T 5 G b 3 J t d W x h P C 9 J d G V t V H l w Z T 4 8 S X R l b V B h d G g + U 2 V j d G l v b j E v S 0 R M L 1 Z v b 3 J 3 Y W F y Z G V s a W p r Z S U y M G t v b G 9 t J T I w a W 5 n Z X Z v Z W d k N D U 8 L 0 l 0 Z W 1 Q Y X R o P j w v S X R l b U x v Y 2 F 0 a W 9 u P j x T d G F i b G V F b n R y a W V z I C 8 + P C 9 J d G V t P j x J d G V t P j x J d G V t T G 9 j Y X R p b 2 4 + P E l 0 Z W 1 U e X B l P k Z v c m 1 1 b G E 8 L 0 l 0 Z W 1 U e X B l P j x J d G V t U G F 0 a D 5 T Z W N 0 a W 9 u M S 9 L R E w v V m 9 v c n d h Y X J k Z W x p a m t l J T I w a 2 9 s b 2 0 l M j B p b m d l d m 9 l Z 2 Q 0 N j w v S X R l b V B h d G g + P C 9 J d G V t T G 9 j Y X R p b 2 4 + P F N 0 Y W J s Z U V u d H J p Z X M g L z 4 8 L 0 l 0 Z W 0 + P E l 0 Z W 0 + P E l 0 Z W 1 M b 2 N h d G l v b j 4 8 S X R l b V R 5 c G U + R m 9 y b X V s Y T w v S X R l b V R 5 c G U + P E l 0 Z W 1 Q Y X R o P l N l Y 3 R p b 2 4 x L 0 t E T C 9 W b 2 9 y d 2 F h c m R l b G l q a 2 U l M j B r b 2 x v b S U y M G l u Z 2 V 2 b 2 V n Z D Q 3 P C 9 J d G V t U G F 0 a D 4 8 L 0 l 0 Z W 1 M b 2 N h d G l v b j 4 8 U 3 R h Y m x l R W 5 0 c m l l c y A v P j w v S X R l b T 4 8 S X R l b T 4 8 S X R l b U x v Y 2 F 0 a W 9 u P j x J d G V t V H l w Z T 5 G b 3 J t d W x h P C 9 J d G V t V H l w Z T 4 8 S X R l b V B h d G g + U 2 V j d G l v b j E v S 0 R M L 1 Z v b 3 J 3 Y W F y Z G V s a W p r Z S U y M G t v b G 9 t J T I w a W 5 n Z X Z v Z W d k N D g 8 L 0 l 0 Z W 1 Q Y X R o P j w v S X R l b U x v Y 2 F 0 a W 9 u P j x T d G F i b G V F b n R y a W V z I C 8 + P C 9 J d G V t P j x J d G V t P j x J d G V t T G 9 j Y X R p b 2 4 + P E l 0 Z W 1 U e X B l P k Z v c m 1 1 b G E 8 L 0 l 0 Z W 1 U e X B l P j x J d G V t U G F 0 a D 5 T Z W N 0 a W 9 u M S 9 L R E w v V m 9 v c n d h Y X J k Z W x p a m t l J T I w a 2 9 s b 2 0 l M j B p b m d l d m 9 l Z 2 Q 0 O T w v S X R l b V B h d G g + P C 9 J d G V t T G 9 j Y X R p b 2 4 + P F N 0 Y W J s Z U V u d H J p Z X M g L z 4 8 L 0 l 0 Z W 0 + P E l 0 Z W 0 + P E l 0 Z W 1 M b 2 N h d G l v b j 4 8 S X R l b V R 5 c G U + R m 9 y b X V s Y T w v S X R l b V R 5 c G U + P E l 0 Z W 1 Q Y X R o P l N l Y 3 R p b 2 4 x L 0 t E T C 9 W b 2 9 y d 2 F h c m R l b G l q a 2 U l M j B r b 2 x v b S U y M G l u Z 2 V 2 b 2 V n Z D U w P C 9 J d G V t U G F 0 a D 4 8 L 0 l 0 Z W 1 M b 2 N h d G l v b j 4 8 U 3 R h Y m x l R W 5 0 c m l l c y A v P j w v S X R l b T 4 8 S X R l b T 4 8 S X R l b U x v Y 2 F 0 a W 9 u P j x J d G V t V H l w Z T 5 G b 3 J t d W x h P C 9 J d G V t V H l w Z T 4 8 S X R l b V B h d G g + U 2 V j d G l v b j E v S 0 R M L 1 Z v b 3 J 3 Y W F y Z G V s a W p r Z S U y M G t v b G 9 t J T I w a W 5 n Z X Z v Z W d k N T E 8 L 0 l 0 Z W 1 Q Y X R o P j w v S X R l b U x v Y 2 F 0 a W 9 u P j x T d G F i b G V F b n R y a W V z I C 8 + P C 9 J d G V t P j x J d G V t P j x J d G V t T G 9 j Y X R p b 2 4 + P E l 0 Z W 1 U e X B l P k Z v c m 1 1 b G E 8 L 0 l 0 Z W 1 U e X B l P j x J d G V t U G F 0 a D 5 T Z W N 0 a W 9 u M S 9 L R E w v V m 9 v c n d h Y X J k Z W x p a m t l J T I w a 2 9 s b 2 0 l M j B p b m d l d m 9 l Z 2 Q 1 M j w v S X R l b V B h d G g + P C 9 J d G V t T G 9 j Y X R p b 2 4 + P F N 0 Y W J s Z U V u d H J p Z X M g L z 4 8 L 0 l 0 Z W 0 + P E l 0 Z W 0 + P E l 0 Z W 1 M b 2 N h d G l v b j 4 8 S X R l b V R 5 c G U + R m 9 y b X V s Y T w v S X R l b V R 5 c G U + P E l 0 Z W 1 Q Y X R o P l N l Y 3 R p b 2 4 x L 0 t E T C 9 W b 2 9 y d 2 F h c m R l b G l q a 2 U l M j B r b 2 x v b S U y M G l u Z 2 V 2 b 2 V n Z D U z P C 9 J d G V t U G F 0 a D 4 8 L 0 l 0 Z W 1 M b 2 N h d G l v b j 4 8 U 3 R h Y m x l R W 5 0 c m l l c y A v P j w v S X R l b T 4 8 S X R l b T 4 8 S X R l b U x v Y 2 F 0 a W 9 u P j x J d G V t V H l w Z T 5 G b 3 J t d W x h P C 9 J d G V t V H l w Z T 4 8 S X R l b V B h d G g + U 2 V j d G l v b j E v S 0 R M L 1 Z v b 3 J 3 Y W F y Z G V s a W p r Z S U y M G t v b G 9 t J T I w a W 5 n Z X Z v Z W d k N T Q 8 L 0 l 0 Z W 1 Q Y X R o P j w v S X R l b U x v Y 2 F 0 a W 9 u P j x T d G F i b G V F b n R y a W V z I C 8 + P C 9 J d G V t P j x J d G V t P j x J d G V t T G 9 j Y X R p b 2 4 + P E l 0 Z W 1 U e X B l P k Z v c m 1 1 b G E 8 L 0 l 0 Z W 1 U e X B l P j x J d G V t U G F 0 a D 5 T Z W N 0 a W 9 u M S 9 L R E w v V m 9 v c n d h Y X J k Z W x p a m t l J T I w a 2 9 s b 2 0 l M j B p b m d l d m 9 l Z 2 Q 1 N T w v S X R l b V B h d G g + P C 9 J d G V t T G 9 j Y X R p b 2 4 + P F N 0 Y W J s Z U V u d H J p Z X M g L z 4 8 L 0 l 0 Z W 0 + P E l 0 Z W 0 + P E l 0 Z W 1 M b 2 N h d G l v b j 4 8 S X R l b V R 5 c G U + R m 9 y b X V s Y T w v S X R l b V R 5 c G U + P E l 0 Z W 1 Q Y X R o P l N l Y 3 R p b 2 4 x L 0 t E T C 9 W b 2 9 y d 2 F h c m R l b G l q a 2 U l M j B r b 2 x v b S U y M G l u Z 2 V 2 b 2 V n Z D U 2 P C 9 J d G V t U G F 0 a D 4 8 L 0 l 0 Z W 1 M b 2 N h d G l v b j 4 8 U 3 R h Y m x l R W 5 0 c m l l c y A v P j w v S X R l b T 4 8 S X R l b T 4 8 S X R l b U x v Y 2 F 0 a W 9 u P j x J d G V t V H l w Z T 5 G b 3 J t d W x h P C 9 J d G V t V H l w Z T 4 8 S X R l b V B h d G g + U 2 V j d G l v b j E v S 0 R M L 1 Z v b 3 J 3 Y W F y Z G V s a W p r Z S U y M G t v b G 9 t J T I w a W 5 n Z X Z v Z W d k N T c 8 L 0 l 0 Z W 1 Q Y X R o P j w v S X R l b U x v Y 2 F 0 a W 9 u P j x T d G F i b G V F b n R y a W V z I C 8 + P C 9 J d G V t P j x J d G V t P j x J d G V t T G 9 j Y X R p b 2 4 + P E l 0 Z W 1 U e X B l P k Z v c m 1 1 b G E 8 L 0 l 0 Z W 1 U e X B l P j x J d G V t U G F 0 a D 5 T Z W N 0 a W 9 u M S 9 L R E w v V m 9 v c n d h Y X J k Z W x p a m t l J T I w a 2 9 s b 2 0 l M j B p b m d l d m 9 l Z 2 Q 1 O D w v S X R l b V B h d G g + P C 9 J d G V t T G 9 j Y X R p b 2 4 + P F N 0 Y W J s Z U V u d H J p Z X M g L z 4 8 L 0 l 0 Z W 0 + P E l 0 Z W 0 + P E l 0 Z W 1 M b 2 N h d G l v b j 4 8 S X R l b V R 5 c G U + R m 9 y b X V s Y T w v S X R l b V R 5 c G U + P E l 0 Z W 1 Q Y X R o P l N l Y 3 R p b 2 4 x L 0 t E T C 9 W b 2 9 y d 2 F h c m R l b G l q a 2 U l M j B r b 2 x v b S U y M G l u Z 2 V 2 b 2 V n Z D U 5 P C 9 J d G V t U G F 0 a D 4 8 L 0 l 0 Z W 1 M b 2 N h d G l v b j 4 8 U 3 R h Y m x l R W 5 0 c m l l c y A v P j w v S X R l b T 4 8 S X R l b T 4 8 S X R l b U x v Y 2 F 0 a W 9 u P j x J d G V t V H l w Z T 5 G b 3 J t d W x h P C 9 J d G V t V H l w Z T 4 8 S X R l b V B h d G g + U 2 V j d G l v b j E v S 0 R M L 0 F h b m d l c G F z d C U y M G l 0 Z W 0 l M j B 0 b 2 V n Z X Z v Z W d k J T I w M T w v S X R l b V B h d G g + P C 9 J d G V t T G 9 j Y X R p b 2 4 + P F N 0 Y W J s Z U V u d H J p Z X M g L z 4 8 L 0 l 0 Z W 0 + P E l 0 Z W 0 + P E l 0 Z W 1 M b 2 N h d G l v b j 4 8 S X R l b V R 5 c G U + R m 9 y b X V s Y T w v S X R l b V R 5 c G U + P E l 0 Z W 1 Q Y X R o P l N l Y 3 R p b 2 4 x L 0 t E T C 9 B Y W 5 n Z X B h c 3 Q l M j B p d G V t J T I w d G 9 l Z 2 V 2 b 2 V n Z C U y M D I 8 L 0 l 0 Z W 1 Q Y X R o P j w v S X R l b U x v Y 2 F 0 a W 9 u P j x T d G F i b G V F b n R y a W V z I C 8 + P C 9 J d G V t P j x J d G V t P j x J d G V t T G 9 j Y X R p b 2 4 + P E l 0 Z W 1 U e X B l P k Z v c m 1 1 b G E 8 L 0 l 0 Z W 1 U e X B l P j x J d G V t U G F 0 a D 5 T Z W N 0 a W 9 u M S 9 L R E w v Q W F u Z 2 V w Y X N 0 J T I w a X R l b S U y M H R v Z W d l d m 9 l Z 2 Q l M j A z P C 9 J d G V t U G F 0 a D 4 8 L 0 l 0 Z W 1 M b 2 N h d G l v b j 4 8 U 3 R h Y m x l R W 5 0 c m l l c y A v P j w v S X R l b T 4 8 S X R l b T 4 8 S X R l b U x v Y 2 F 0 a W 9 u P j x J d G V t V H l w Z T 5 G b 3 J t d W x h P C 9 J d G V t V H l w Z T 4 8 S X R l b V B h d G g + U 2 V j d G l v b j E v S 0 R M L 0 F h b m d l c G F z d C U y M G l 0 Z W 0 l M j B 0 b 2 V n Z X Z v Z W d k J T I w N D w v S X R l b V B h d G g + P C 9 J d G V t T G 9 j Y X R p b 2 4 + P F N 0 Y W J s Z U V u d H J p Z X M g L z 4 8 L 0 l 0 Z W 0 + P E l 0 Z W 0 + P E l 0 Z W 1 M b 2 N h d G l v b j 4 8 S X R l b V R 5 c G U + R m 9 y b X V s Y T w v S X R l b V R 5 c G U + P E l 0 Z W 1 Q Y X R o P l N l Y 3 R p b 2 4 x L 0 t E T C 9 L b 2 x v b W 1 l b i U y M H Z l c n d p a m R l c m Q l M j A y P C 9 J d G V t U G F 0 a D 4 8 L 0 l 0 Z W 1 M b 2 N h d G l v b j 4 8 U 3 R h Y m x l R W 5 0 c m l l c y A v P j w v S X R l b T 4 8 S X R l b T 4 8 S X R l b U x v Y 2 F 0 a W 9 u P j x J d G V t V H l w Z T 5 G b 3 J t d W x h P C 9 J d G V t V H l w Z T 4 8 S X R l b V B h d G g + U 2 V j d G l v b j E v S 0 R M L 0 5 h b W V u J T I w d m F u J T I w a 2 9 s b 2 1 t Z W 4 l M j B n Z X d p a n p p Z 2 Q l M j A 4 P C 9 J d G V t U G F 0 a D 4 8 L 0 l 0 Z W 1 M b 2 N h d G l v b j 4 8 U 3 R h Y m x l R W 5 0 c m l l c y A v P j w v S X R l b T 4 8 S X R l b T 4 8 S X R l b U x v Y 2 F 0 a W 9 u P j x J d G V t V H l w Z T 5 G b 3 J t d W x h P C 9 J d G V t V H l w Z T 4 8 S X R l b V B h d G g + U 2 V j d G l v b j E v S 0 R M L 1 d h Y X J k Z S U y M G l z J T I w d m V y d m F u Z 2 V u P C 9 J d G V t U G F 0 a D 4 8 L 0 l 0 Z W 1 M b 2 N h d G l v b j 4 8 U 3 R h Y m x l R W 5 0 c m l l c y A v P j w v S X R l b T 4 8 S X R l b T 4 8 S X R l b U x v Y 2 F 0 a W 9 u P j x J d G V t V H l w Z T 5 G b 3 J t d W x h P C 9 J d G V t V H l w Z T 4 8 S X R l b V B h d G g + U 2 V j d G l v b j E v S 0 R M L 1 d h Y X J k Z S U y M G l z J T I w d m V y d m F u Z 2 V u J T I w O T w v S X R l b V B h d G g + P C 9 J d G V t T G 9 j Y X R p b 2 4 + P F N 0 Y W J s Z U V u d H J p Z X M g L z 4 8 L 0 l 0 Z W 0 + P E l 0 Z W 0 + P E l 0 Z W 1 M b 2 N h d G l v b j 4 8 S X R l b V R 5 c G U + R m 9 y b X V s Y T w v S X R l b V R 5 c G U + P E l 0 Z W 1 Q Y X R o P l N l Y 3 R p b 2 4 x L 0 t E T C 9 L b 2 x v b S U y M H N w b G l 0 c 2 V u J T I w b 3 A l M j B z Y 2 h l a W R p b m d z d G V r Z W 4 8 L 0 l 0 Z W 1 Q Y X R o P j w v S X R l b U x v Y 2 F 0 a W 9 u P j x T d G F i b G V F b n R y a W V z I C 8 + P C 9 J d G V t P j x J d G V t P j x J d G V t T G 9 j Y X R p b 2 4 + P E l 0 Z W 1 U e X B l P k Z v c m 1 1 b G E 8 L 0 l 0 Z W 1 U e X B l P j x J d G V t U G F 0 a D 5 T Z W N 0 a W 9 u M S 9 L R E w v V 2 F h c m R l J T I w a X M l M j B 2 Z X J 2 Y W 5 n Z W 4 l M j A x P C 9 J d G V t U G F 0 a D 4 8 L 0 l 0 Z W 1 M b 2 N h d G l v b j 4 8 U 3 R h Y m x l R W 5 0 c m l l c y A v P j w v S X R l b T 4 8 S X R l b T 4 8 S X R l b U x v Y 2 F 0 a W 9 u P j x J d G V t V H l w Z T 5 G b 3 J t d W x h P C 9 J d G V t V H l w Z T 4 8 S X R l b V B h d G g + U 2 V j d G l v b j E v S 0 R M L 1 d h Y X J k Z S U y M G l z J T I w d m V y d m F u Z 2 V u J T I w M j w v S X R l b V B h d G g + P C 9 J d G V t T G 9 j Y X R p b 2 4 + P F N 0 Y W J s Z U V u d H J p Z X M g L z 4 8 L 0 l 0 Z W 0 + P E l 0 Z W 0 + P E l 0 Z W 1 M b 2 N h d G l v b j 4 8 S X R l b V R 5 c G U + R m 9 y b X V s Y T w v S X R l b V R 5 c G U + P E l 0 Z W 1 Q Y X R o P l N l Y 3 R p b 2 4 x L 0 t E T C 9 O Y W 1 l b i U y M H Z h b i U y M G t v b G 9 t b W V u J T I w Z 2 V 3 a W p 6 a W d k P C 9 J d G V t U G F 0 a D 4 8 L 0 l 0 Z W 1 M b 2 N h d G l v b j 4 8 U 3 R h Y m x l R W 5 0 c m l l c y A v P j w v S X R l b T 4 8 S X R l b T 4 8 S X R l b U x v Y 2 F 0 a W 9 u P j x J d G V t V H l w Z T 5 G b 3 J t d W x h P C 9 J d G V t V H l w Z T 4 8 S X R l b V B h d G g + U 2 V j d G l v b j E v S 0 R M L 0 5 h b W V u J T I w d m F u J T I w a 2 9 s b 2 1 t Z W 4 l M j B n Z X d p a n p p Z 2 Q l M j A z P C 9 J d G V t U G F 0 a D 4 8 L 0 l 0 Z W 1 M b 2 N h d G l v b j 4 8 U 3 R h Y m x l R W 5 0 c m l l c y A v P j w v S X R l b T 4 8 S X R l b T 4 8 S X R l b U x v Y 2 F 0 a W 9 u P j x J d G V t V H l w Z T 5 G b 3 J t d W x h P C 9 J d G V t V H l w Z T 4 8 S X R l b V B h d G g + U 2 V j d G l v b j E v S 0 R M L 1 d h Y X J k Z S U y M G l z J T I w d m V y d m F u Z 2 V u J T I w M z w v S X R l b V B h d G g + P C 9 J d G V t T G 9 j Y X R p b 2 4 + P F N 0 Y W J s Z U V u d H J p Z X M g L z 4 8 L 0 l 0 Z W 0 + P E l 0 Z W 0 + P E l 0 Z W 1 M b 2 N h d G l v b j 4 8 S X R l b V R 5 c G U + R m 9 y b X V s Y T w v S X R l b V R 5 c G U + P E l 0 Z W 1 Q Y X R o P l N l Y 3 R p b 2 4 x L 0 t E T C 9 X Y W F y Z G U l M j B p c y U y M H Z l c n Z h b m d l b i U y M D Q 8 L 0 l 0 Z W 1 Q Y X R o P j w v S X R l b U x v Y 2 F 0 a W 9 u P j x T d G F i b G V F b n R y a W V z I C 8 + P C 9 J d G V t P j x J d G V t P j x J d G V t T G 9 j Y X R p b 2 4 + P E l 0 Z W 1 U e X B l P k Z v c m 1 1 b G E 8 L 0 l 0 Z W 1 U e X B l P j x J d G V t U G F 0 a D 5 T Z W N 0 a W 9 u M S 9 L R E w v T m F t Z W 4 l M j B 2 Y W 4 l M j B r b 2 x v b W 1 l b i U y M G d l d 2 l q e m l n Z C U y M D Q 8 L 0 l 0 Z W 1 Q Y X R o P j w v S X R l b U x v Y 2 F 0 a W 9 u P j x T d G F i b G V F b n R y a W V z I C 8 + P C 9 J d G V t P j x J d G V t P j x J d G V t T G 9 j Y X R p b 2 4 + P E l 0 Z W 1 U e X B l P k Z v c m 1 1 b G E 8 L 0 l 0 Z W 1 U e X B l P j x J d G V t U G F 0 a D 5 T Z W N 0 a W 9 u M S 9 L R E w v T m F t Z W 4 l M j B 2 Y W 4 l M j B r b 2 x v b W 1 l b i U y M G d l d 2 l q e m l n Z C U y M D U 8 L 0 l 0 Z W 1 Q Y X R o P j w v S X R l b U x v Y 2 F 0 a W 9 u P j x T d G F i b G V F b n R y a W V z I C 8 + P C 9 J d G V t P j x J d G V t P j x J d G V t T G 9 j Y X R p b 2 4 + P E l 0 Z W 1 U e X B l P k Z v c m 1 1 b G E 8 L 0 l 0 Z W 1 U e X B l P j x J d G V t U G F 0 a D 5 T Z W N 0 a W 9 u M S 9 L R E w v S 2 9 s b 2 1 t Z W 4 l M j B z Y W 1 l b m d l d m 9 l Z 2 Q 8 L 0 l 0 Z W 1 Q Y X R o P j w v S X R l b U x v Y 2 F 0 a W 9 u P j x T d G F i b G V F b n R y a W V z I C 8 + P C 9 J d G V t P j x J d G V t P j x J d G V t T G 9 j Y X R p b 2 4 + P E l 0 Z W 1 U e X B l P k Z v c m 1 1 b G E 8 L 0 l 0 Z W 1 U e X B l P j x J d G V t U G F 0 a D 5 T Z W N 0 a W 9 u M S 9 L R E w v S 2 9 s b 2 1 t Z W 4 l M j B z Y W 1 l b m d l d m 9 l Z 2 Q l M j A x P C 9 J d G V t U G F 0 a D 4 8 L 0 l 0 Z W 1 M b 2 N h d G l v b j 4 8 U 3 R h Y m x l R W 5 0 c m l l c y A v P j w v S X R l b T 4 8 S X R l b T 4 8 S X R l b U x v Y 2 F 0 a W 9 u P j x J d G V t V H l w Z T 5 G b 3 J t d W x h P C 9 J d G V t V H l w Z T 4 8 S X R l b V B h d G g + U 2 V j d G l v b j E v S 0 R M L 0 t v b G 9 t b W V u J T I w c 2 F t Z W 5 n Z X Z v Z W d k J T I w M j w v S X R l b V B h d G g + P C 9 J d G V t T G 9 j Y X R p b 2 4 + P F N 0 Y W J s Z U V u d H J p Z X M g L z 4 8 L 0 l 0 Z W 0 + P E l 0 Z W 0 + P E l 0 Z W 1 M b 2 N h d G l v b j 4 8 S X R l b V R 5 c G U + R m 9 y b X V s Y T w v S X R l b V R 5 c G U + P E l 0 Z W 1 Q Y X R o P l N l Y 3 R p b 2 4 x L 0 t E T C 9 O Y W 1 l b i U y M H Z h b i U y M G t v b G 9 t b W V u J T I w Z 2 V 3 a W p 6 a W d k J T I w N j w v S X R l b V B h d G g + P C 9 J d G V t T G 9 j Y X R p b 2 4 + P F N 0 Y W J s Z U V u d H J p Z X M g L z 4 8 L 0 l 0 Z W 0 + P E l 0 Z W 0 + P E l 0 Z W 1 M b 2 N h d G l v b j 4 8 S X R l b V R 5 c G U + R m 9 y b X V s Y T w v S X R l b V R 5 c G U + P E l 0 Z W 1 Q Y X R o P l N l Y 3 R p b 2 4 x L 0 t E T C 9 O Y W 1 l b i U y M H Z h b i U y M G t v b G 9 t b W V u J T I w Z 2 V 3 a W p 6 a W d k J T I w N z w v S X R l b V B h d G g + P C 9 J d G V t T G 9 j Y X R p b 2 4 + P F N 0 Y W J s Z U V u d H J p Z X M g L z 4 8 L 0 l 0 Z W 0 + P E l 0 Z W 0 + P E l 0 Z W 1 M b 2 N h d G l v b j 4 8 S X R l b V R 5 c G U + R m 9 y b X V s Y T w v S X R l b V R 5 c G U + P E l 0 Z W 1 Q Y X R o P l N l Y 3 R p b 2 4 x L 0 t E T C 9 X Y W F y Z G U l M j B p c y U y M H Z l c n Z h b m d l b i U y M D c 8 L 0 l 0 Z W 1 Q Y X R o P j w v S X R l b U x v Y 2 F 0 a W 9 u P j x T d G F i b G V F b n R y a W V z I C 8 + P C 9 J d G V t P j x J d G V t P j x J d G V t T G 9 j Y X R p b 2 4 + P E l 0 Z W 1 U e X B l P k Z v c m 1 1 b G E 8 L 0 l 0 Z W 1 U e X B l P j x J d G V t U G F 0 a D 5 T Z W N 0 a W 9 u M S 9 L R E w v V 2 F h c m R l J T I w a X M l M j B 2 Z X J 2 Y W 5 n Z W 4 l M j A 4 P C 9 J d G V t U G F 0 a D 4 8 L 0 l 0 Z W 1 M b 2 N h d G l v b j 4 8 U 3 R h Y m x l R W 5 0 c m l l c y A v P j w v S X R l b T 4 8 S X R l b T 4 8 S X R l b U x v Y 2 F 0 a W 9 u P j x J d G V t V H l w Z T 5 G b 3 J t d W x h P C 9 J d G V t V H l w Z T 4 8 S X R l b V B h d G g + U 2 V j d G l v b j E v S 0 R M L 1 Z v b G d v c m R l J T I w d m F u J T I w a 2 9 s b 2 1 t Z W 4 l M j B n Z X d p a n p p Z 2 Q 8 L 0 l 0 Z W 1 Q Y X R o P j w v S X R l b U x v Y 2 F 0 a W 9 u P j x T d G F i b G V F b n R y a W V z I C 8 + P C 9 J d G V t P j x J d G V t P j x J d G V t T G 9 j Y X R p b 2 4 + P E l 0 Z W 1 U e X B l P k Z v c m 1 1 b G E 8 L 0 l 0 Z W 1 U e X B l P j x J d G V t U G F 0 a D 5 T Z W N 0 a W 9 u M S 9 L R E w v T m F t Z W 4 l M j B 2 Y W 4 l M j B r b 2 x v b W 1 l b i U y M G d l d 2 l q e m l n Z C U y M D k 8 L 0 l 0 Z W 1 Q Y X R o P j w v S X R l b U x v Y 2 F 0 a W 9 u P j x T d G F i b G V F b n R y a W V z I C 8 + P C 9 J d G V t P j x J d G V t P j x J d G V t T G 9 j Y X R p b 2 4 + P E l 0 Z W 1 U e X B l P k Z v c m 1 1 b G E 8 L 0 l 0 Z W 1 U e X B l P j x J d G V t U G F 0 a D 5 T Z W N 0 a W 9 u M S 9 L R E w v S G V 0 J T I w a 2 9 s b 2 1 0 e X B l J T I w a X M l M j B n Z X d p a n p p Z 2 Q l M j A x P C 9 J d G V t U G F 0 a D 4 8 L 0 l 0 Z W 1 M b 2 N h d G l v b j 4 8 U 3 R h Y m x l R W 5 0 c m l l c y A v P j w v S X R l b T 4 8 S X R l b T 4 8 S X R l b U x v Y 2 F 0 a W 9 u P j x J d G V t V H l w Z T 5 G b 3 J t d W x h P C 9 J d G V t V H l w Z T 4 8 S X R l b V B h d G g + U 2 V j d G l v b j E v S 0 R M L 0 d l c 2 9 y d G V l c m R l J T I w c m l q Z W 4 8 L 0 l 0 Z W 1 Q Y X R o P j w v S X R l b U x v Y 2 F 0 a W 9 u P j x T d G F i b G V F b n R y a W V z I C 8 + P C 9 J d G V t P j x J d G V t P j x J d G V t T G 9 j Y X R p b 2 4 + P E l 0 Z W 1 U e X B l P k Z v c m 1 1 b G E 8 L 0 l 0 Z W 1 U e X B l P j x J d G V t U G F 0 a D 5 T Z W N 0 a W 9 u M S 9 H S 1 Z J L 1 Z v b 3 J 3 Y W F y Z G V s a W p r Z S U y M G t v b G 9 t J T I w a W 5 n Z X Z v Z W d k M j A 8 L 0 l 0 Z W 1 Q Y X R o P j w v S X R l b U x v Y 2 F 0 a W 9 u P j x T d G F i b G V F b n R y a W V z I C 8 + P C 9 J d G V t P j x J d G V t P j x J d G V t T G 9 j Y X R p b 2 4 + P E l 0 Z W 1 U e X B l P k Z v c m 1 1 b G E 8 L 0 l 0 Z W 1 U e X B l P j x J d G V t U G F 0 a D 5 T Z W N 0 a W 9 u M S 9 H S 1 Z J L 1 Z v b 3 J 3 Y W F y Z G V s a W p r Z S U y M G t v b G 9 t J T I w a W 5 n Z X Z v Z W d k M j E 8 L 0 l 0 Z W 1 Q Y X R o P j w v S X R l b U x v Y 2 F 0 a W 9 u P j x T d G F i b G V F b n R y a W V z I C 8 + P C 9 J d G V t P j x J d G V t P j x J d G V t T G 9 j Y X R p b 2 4 + P E l 0 Z W 1 U e X B l P k Z v c m 1 1 b G E 8 L 0 l 0 Z W 1 U e X B l P j x J d G V t U G F 0 a D 5 T Z W N 0 a W 9 u M S 9 H S 1 Z J L 1 Z v b 3 J 3 Y W F y Z G V s a W p r Z S U y M G t v b G 9 t J T I w a W 5 n Z X Z v Z W d k M j I 8 L 0 l 0 Z W 1 Q Y X R o P j w v S X R l b U x v Y 2 F 0 a W 9 u P j x T d G F i b G V F b n R y a W V z I C 8 + P C 9 J d G V t P j x J d G V t P j x J d G V t T G 9 j Y X R p b 2 4 + P E l 0 Z W 1 U e X B l P k Z v c m 1 1 b G E 8 L 0 l 0 Z W 1 U e X B l P j x J d G V t U G F 0 a D 5 T Z W N 0 a W 9 u M S 9 H S 1 Z J L 0 F h b m d l c G F z d C U y M G l 0 Z W 0 l M j B 0 b 2 V n Z X Z v Z W d k M j M 8 L 0 l 0 Z W 1 Q Y X R o P j w v S X R l b U x v Y 2 F 0 a W 9 u P j x T d G F i b G V F b n R y a W V z I C 8 + P C 9 J d G V t P j x J d G V t P j x J d G V t T G 9 j Y X R p b 2 4 + P E l 0 Z W 1 U e X B l P k Z v c m 1 1 b G E 8 L 0 l 0 Z W 1 U e X B l P j x J d G V t U G F 0 a D 5 T Z W N 0 a W 9 u M S 9 H S 1 Z J L 1 Z v b 3 J 3 Y W F y Z G V s a W p r Z S U y M G t v b G 9 t J T I w a W 5 n Z X Z v Z W d k M j M 8 L 0 l 0 Z W 1 Q Y X R o P j w v S X R l b U x v Y 2 F 0 a W 9 u P j x T d G F i b G V F b n R y a W V z I C 8 + P C 9 J d G V t P j x J d G V t P j x J d G V t T G 9 j Y X R p b 2 4 + P E l 0 Z W 1 U e X B l P k Z v c m 1 1 b G E 8 L 0 l 0 Z W 1 U e X B l P j x J d G V t U G F 0 a D 5 T Z W N 0 a W 9 u M S 9 H S 1 Z J L 0 F h b m d l c G F z d C U y M G l 0 Z W 0 l M j B 0 b 2 V n Z X Z v Z W d k M j Q 8 L 0 l 0 Z W 1 Q Y X R o P j w v S X R l b U x v Y 2 F 0 a W 9 u P j x T d G F i b G V F b n R y a W V z I C 8 + P C 9 J d G V t P j x J d G V t P j x J d G V t T G 9 j Y X R p b 2 4 + P E l 0 Z W 1 U e X B l P k Z v c m 1 1 b G E 8 L 0 l 0 Z W 1 U e X B l P j x J d G V t U G F 0 a D 5 T Z W N 0 a W 9 u M S 9 H S 1 Z J L 0 F h b m d l c G F z d C U y M G l 0 Z W 0 l M j B 0 b 2 V n Z X Z v Z W d k M j U 8 L 0 l 0 Z W 1 Q Y X R o P j w v S X R l b U x v Y 2 F 0 a W 9 u P j x T d G F i b G V F b n R y a W V z I C 8 + P C 9 J d G V t P j x J d G V t P j x J d G V t T G 9 j Y X R p b 2 4 + P E l 0 Z W 1 U e X B l P k Z v c m 1 1 b G E 8 L 0 l 0 Z W 1 U e X B l P j x J d G V t U G F 0 a D 5 T Z W N 0 a W 9 u M S 9 H S 1 Z J L 0 F h b m d l c G F z d C U y M G l 0 Z W 0 l M j B 0 b 2 V n Z X Z v Z W d k M j Y 8 L 0 l 0 Z W 1 Q Y X R o P j w v S X R l b U x v Y 2 F 0 a W 9 u P j x T d G F i b G V F b n R y a W V z I C 8 + P C 9 J d G V t P j x J d G V t P j x J d G V t T G 9 j Y X R p b 2 4 + P E l 0 Z W 1 U e X B l P k Z v c m 1 1 b G E 8 L 0 l 0 Z W 1 U e X B l P j x J d G V t U G F 0 a D 5 T Z W N 0 a W 9 u M S 9 H S 1 Z J L 1 Z v b 3 J 3 Y W F y Z G V s a W p r Z S U y M G t v b G 9 t J T I w a W 5 n Z X Z v Z W d k M j Q 8 L 0 l 0 Z W 1 Q Y X R o P j w v S X R l b U x v Y 2 F 0 a W 9 u P j x T d G F i b G V F b n R y a W V z I C 8 + P C 9 J d G V t P j x J d G V t P j x J d G V t T G 9 j Y X R p b 2 4 + P E l 0 Z W 1 U e X B l P k Z v c m 1 1 b G E 8 L 0 l 0 Z W 1 U e X B l P j x J d G V t U G F 0 a D 5 T Z W N 0 a W 9 u M S 9 H S 1 Z J L 1 Z v b 3 J 3 Y W F y Z G V s a W p r Z S U y M G t v b G 9 t J T I w a W 5 n Z X Z v Z W d k M j U 8 L 0 l 0 Z W 1 Q Y X R o P j w v S X R l b U x v Y 2 F 0 a W 9 u P j x T d G F i b G V F b n R y a W V z I C 8 + P C 9 J d G V t P j x J d G V t P j x J d G V t T G 9 j Y X R p b 2 4 + P E l 0 Z W 1 U e X B l P k Z v c m 1 1 b G E 8 L 0 l 0 Z W 1 U e X B l P j x J d G V t U G F 0 a D 5 T Z W N 0 a W 9 u M S 9 H S 1 Z J L 1 Z v b 3 J 3 Y W F y Z G V s a W p r Z S U y M G t v b G 9 t J T I w a W 5 n Z X Z v Z W d k M j Y 8 L 0 l 0 Z W 1 Q Y X R o P j w v S X R l b U x v Y 2 F 0 a W 9 u P j x T d G F i b G V F b n R y a W V z I C 8 + P C 9 J d G V t P j x J d G V t P j x J d G V t T G 9 j Y X R p b 2 4 + P E l 0 Z W 1 U e X B l P k Z v c m 1 1 b G E 8 L 0 l 0 Z W 1 U e X B l P j x J d G V t U G F 0 a D 5 T Z W N 0 a W 9 u M S 9 H S 1 Z J L 0 F h b m d l c G F z d C U y M G l 0 Z W 0 l M j B 0 b 2 V n Z X Z v Z W d k M j c 8 L 0 l 0 Z W 1 Q Y X R o P j w v S X R l b U x v Y 2 F 0 a W 9 u P j x T d G F i b G V F b n R y a W V z I C 8 + P C 9 J d G V t P j x J d G V t P j x J d G V t T G 9 j Y X R p b 2 4 + P E l 0 Z W 1 U e X B l P k Z v c m 1 1 b G E 8 L 0 l 0 Z W 1 U e X B l P j x J d G V t U G F 0 a D 5 T Z W N 0 a W 9 u M S 9 H S 1 Z J L 1 Z v b 3 J 3 Y W F y Z G V s a W p r Z S U y M G t v b G 9 t J T I w a W 5 n Z X Z v Z W d k M j c 8 L 0 l 0 Z W 1 Q Y X R o P j w v S X R l b U x v Y 2 F 0 a W 9 u P j x T d G F i b G V F b n R y a W V z I C 8 + P C 9 J d G V t P j x J d G V t P j x J d G V t T G 9 j Y X R p b 2 4 + P E l 0 Z W 1 U e X B l P k Z v c m 1 1 b G E 8 L 0 l 0 Z W 1 U e X B l P j x J d G V t U G F 0 a D 5 T Z W N 0 a W 9 u M S 9 H S 1 Z J L 0 F h b m d l c G F z d C U y M G l 0 Z W 0 l M j B 0 b 2 V n Z X Z v Z W d k M j g 8 L 0 l 0 Z W 1 Q Y X R o P j w v S X R l b U x v Y 2 F 0 a W 9 u P j x T d G F i b G V F b n R y a W V z I C 8 + P C 9 J d G V t P j x J d G V t P j x J d G V t T G 9 j Y X R p b 2 4 + P E l 0 Z W 1 U e X B l P k Z v c m 1 1 b G E 8 L 0 l 0 Z W 1 U e X B l P j x J d G V t U G F 0 a D 5 T Z W N 0 a W 9 u M S 9 H S 1 Z J L 1 Z v b 3 J 3 Y W F y Z G V s a W p r Z S U y M G t v b G 9 t J T I w a W 5 n Z X Z v Z W d k M j g 8 L 0 l 0 Z W 1 Q Y X R o P j w v S X R l b U x v Y 2 F 0 a W 9 u P j x T d G F i b G V F b n R y a W V z I C 8 + P C 9 J d G V t P j x J d G V t P j x J d G V t T G 9 j Y X R p b 2 4 + P E l 0 Z W 1 U e X B l P k Z v c m 1 1 b G E 8 L 0 l 0 Z W 1 U e X B l P j x J d G V t U G F 0 a D 5 T Z W N 0 a W 9 u M S 9 H S 1 Z J L 0 F h b m d l c G F z d C U y M G l 0 Z W 0 l M j B 0 b 2 V n Z X Z v Z W d k M j k 8 L 0 l 0 Z W 1 Q Y X R o P j w v S X R l b U x v Y 2 F 0 a W 9 u P j x T d G F i b G V F b n R y a W V z I C 8 + P C 9 J d G V t P j x J d G V t P j x J d G V t T G 9 j Y X R p b 2 4 + P E l 0 Z W 1 U e X B l P k Z v c m 1 1 b G E 8 L 0 l 0 Z W 1 U e X B l P j x J d G V t U G F 0 a D 5 T Z W N 0 a W 9 u M S 9 H S 1 Z J L 1 Z v b 3 J 3 Y W F y Z G V s a W p r Z S U y M G t v b G 9 t J T I w a W 5 n Z X Z v Z W d k M j k 8 L 0 l 0 Z W 1 Q Y X R o P j w v S X R l b U x v Y 2 F 0 a W 9 u P j x T d G F i b G V F b n R y a W V z I C 8 + P C 9 J d G V t P j x J d G V t P j x J d G V t T G 9 j Y X R p b 2 4 + P E l 0 Z W 1 U e X B l P k Z v c m 1 1 b G E 8 L 0 l 0 Z W 1 U e X B l P j x J d G V t U G F 0 a D 5 T Z W N 0 a W 9 u M S 9 H S 1 Z J L 0 F h b m d l c G F z d C U y M G l 0 Z W 0 l M j B 0 b 2 V n Z X Z v Z W d k M z A 8 L 0 l 0 Z W 1 Q Y X R o P j w v S X R l b U x v Y 2 F 0 a W 9 u P j x T d G F i b G V F b n R y a W V z I C 8 + P C 9 J d G V t P j x J d G V t P j x J d G V t T G 9 j Y X R p b 2 4 + P E l 0 Z W 1 U e X B l P k Z v c m 1 1 b G E 8 L 0 l 0 Z W 1 U e X B l P j x J d G V t U G F 0 a D 5 T Z W N 0 a W 9 u M S 9 H S 1 Z J L 0 F h b m d l c G F z d C U y M G l 0 Z W 0 l M j B 0 b 2 V n Z X Z v Z W d k M z E 8 L 0 l 0 Z W 1 Q Y X R o P j w v S X R l b U x v Y 2 F 0 a W 9 u P j x T d G F i b G V F b n R y a W V z I C 8 + P C 9 J d G V t P j x J d G V t P j x J d G V t T G 9 j Y X R p b 2 4 + P E l 0 Z W 1 U e X B l P k Z v c m 1 1 b G E 8 L 0 l 0 Z W 1 U e X B l P j x J d G V t U G F 0 a D 5 T Z W N 0 a W 9 u M S 9 H S 1 Z J L 0 F h b m d l c G F z d C U y M G l 0 Z W 0 l M j B 0 b 2 V n Z X Z v Z W d k M z I 8 L 0 l 0 Z W 1 Q Y X R o P j w v S X R l b U x v Y 2 F 0 a W 9 u P j x T d G F i b G V F b n R y a W V z I C 8 + P C 9 J d G V t P j x J d G V t P j x J d G V t T G 9 j Y X R p b 2 4 + P E l 0 Z W 1 U e X B l P k Z v c m 1 1 b G E 8 L 0 l 0 Z W 1 U e X B l P j x J d G V t U G F 0 a D 5 T Z W N 0 a W 9 u M S 9 L R E 0 v V m 9 v c n d h Y X J k Z W x p a m t l J T I w a 2 9 s b 2 0 l M j B p b m d l d m 9 l Z 2 Q y M D w v S X R l b V B h d G g + P C 9 J d G V t T G 9 j Y X R p b 2 4 + P F N 0 Y W J s Z U V u d H J p Z X M g L z 4 8 L 0 l 0 Z W 0 + P E l 0 Z W 0 + P E l 0 Z W 1 M b 2 N h d G l v b j 4 8 S X R l b V R 5 c G U + R m 9 y b X V s Y T w v S X R l b V R 5 c G U + P E l 0 Z W 1 Q Y X R o P l N l Y 3 R p b 2 4 x L 0 t E T S 9 W b 2 9 y d 2 F h c m R l b G l q a 2 U l M j B r b 2 x v b S U y M G l u Z 2 V 2 b 2 V n Z D I x P C 9 J d G V t U G F 0 a D 4 8 L 0 l 0 Z W 1 M b 2 N h d G l v b j 4 8 U 3 R h Y m x l R W 5 0 c m l l c y A v P j w v S X R l b T 4 8 S X R l b T 4 8 S X R l b U x v Y 2 F 0 a W 9 u P j x J d G V t V H l w Z T 5 G b 3 J t d W x h P C 9 J d G V t V H l w Z T 4 8 S X R l b V B h d G g + U 2 V j d G l v b j E v S 0 R N L 1 Z v b 3 J 3 Y W F y Z G V s a W p r Z S U y M G t v b G 9 t J T I w a W 5 n Z X Z v Z W d k M j I 8 L 0 l 0 Z W 1 Q Y X R o P j w v S X R l b U x v Y 2 F 0 a W 9 u P j x T d G F i b G V F b n R y a W V z I C 8 + P C 9 J d G V t P j x J d G V t P j x J d G V t T G 9 j Y X R p b 2 4 + P E l 0 Z W 1 U e X B l P k Z v c m 1 1 b G E 8 L 0 l 0 Z W 1 U e X B l P j x J d G V t U G F 0 a D 5 T Z W N 0 a W 9 u M S 9 L R E 0 v Q W F u Z 2 V w Y X N 0 J T I w a X R l b S U y M H R v Z W d l d m 9 l Z 2 Q y M z w v S X R l b V B h d G g + P C 9 J d G V t T G 9 j Y X R p b 2 4 + P F N 0 Y W J s Z U V u d H J p Z X M g L z 4 8 L 0 l 0 Z W 0 + P E l 0 Z W 0 + P E l 0 Z W 1 M b 2 N h d G l v b j 4 8 S X R l b V R 5 c G U + R m 9 y b X V s Y T w v S X R l b V R 5 c G U + P E l 0 Z W 1 Q Y X R o P l N l Y 3 R p b 2 4 x L 0 t E T S 9 W b 2 9 y d 2 F h c m R l b G l q a 2 U l M j B r b 2 x v b S U y M G l u Z 2 V 2 b 2 V n Z D I z P C 9 J d G V t U G F 0 a D 4 8 L 0 l 0 Z W 1 M b 2 N h d G l v b j 4 8 U 3 R h Y m x l R W 5 0 c m l l c y A v P j w v S X R l b T 4 8 S X R l b T 4 8 S X R l b U x v Y 2 F 0 a W 9 u P j x J d G V t V H l w Z T 5 G b 3 J t d W x h P C 9 J d G V t V H l w Z T 4 8 S X R l b V B h d G g + U 2 V j d G l v b j E v S 0 R N L 0 F h b m d l c G F z d C U y M G l 0 Z W 0 l M j B 0 b 2 V n Z X Z v Z W d k M j Q 8 L 0 l 0 Z W 1 Q Y X R o P j w v S X R l b U x v Y 2 F 0 a W 9 u P j x T d G F i b G V F b n R y a W V z I C 8 + P C 9 J d G V t P j x J d G V t P j x J d G V t T G 9 j Y X R p b 2 4 + P E l 0 Z W 1 U e X B l P k Z v c m 1 1 b G E 8 L 0 l 0 Z W 1 U e X B l P j x J d G V t U G F 0 a D 5 T Z W N 0 a W 9 u M S 9 L R E 0 v V m 9 v c n d h Y X J k Z W x p a m t l J T I w a 2 9 s b 2 0 l M j B p b m d l d m 9 l Z 2 Q y N D w v S X R l b V B h d G g + P C 9 J d G V t T G 9 j Y X R p b 2 4 + P F N 0 Y W J s Z U V u d H J p Z X M g L z 4 8 L 0 l 0 Z W 0 + P E l 0 Z W 0 + P E l 0 Z W 1 M b 2 N h d G l v b j 4 8 S X R l b V R 5 c G U + R m 9 y b X V s Y T w v S X R l b V R 5 c G U + P E l 0 Z W 1 Q Y X R o P l N l Y 3 R p b 2 4 x L 0 t E T S 9 B Y W 5 n Z X B h c 3 Q l M j B p d G V t J T I w d G 9 l Z 2 V 2 b 2 V n Z D I 1 P C 9 J d G V t U G F 0 a D 4 8 L 0 l 0 Z W 1 M b 2 N h d G l v b j 4 8 U 3 R h Y m x l R W 5 0 c m l l c y A v P j w v S X R l b T 4 8 S X R l b T 4 8 S X R l b U x v Y 2 F 0 a W 9 u P j x J d G V t V H l w Z T 5 G b 3 J t d W x h P C 9 J d G V t V H l w Z T 4 8 S X R l b V B h d G g + U 2 V j d G l v b j E v S 0 R N L 1 Z v b 3 J 3 Y W F y Z G V s a W p r Z S U y M G t v b G 9 t J T I w a W 5 n Z X Z v Z W d k M j U 8 L 0 l 0 Z W 1 Q Y X R o P j w v S X R l b U x v Y 2 F 0 a W 9 u P j x T d G F i b G V F b n R y a W V z I C 8 + P C 9 J d G V t P j x J d G V t P j x J d G V t T G 9 j Y X R p b 2 4 + P E l 0 Z W 1 U e X B l P k Z v c m 1 1 b G E 8 L 0 l 0 Z W 1 U e X B l P j x J d G V t U G F 0 a D 5 T Z W N 0 a W 9 u M S 9 L R E 0 v Q W F u Z 2 V w Y X N 0 J T I w a X R l b S U y M H R v Z W d l d m 9 l Z 2 Q y N j w v S X R l b V B h d G g + P C 9 J d G V t T G 9 j Y X R p b 2 4 + P F N 0 Y W J s Z U V u d H J p Z X M g L z 4 8 L 0 l 0 Z W 0 + P E l 0 Z W 0 + P E l 0 Z W 1 M b 2 N h d G l v b j 4 8 S X R l b V R 5 c G U + R m 9 y b X V s Y T w v S X R l b V R 5 c G U + P E l 0 Z W 1 Q Y X R o P l N l Y 3 R p b 2 4 x L 0 t E T S 9 W b 2 9 y d 2 F h c m R l b G l q a 2 U l M j B r b 2 x v b S U y M G l u Z 2 V 2 b 2 V n Z D I 2 P C 9 J d G V t U G F 0 a D 4 8 L 0 l 0 Z W 1 M b 2 N h d G l v b j 4 8 U 3 R h Y m x l R W 5 0 c m l l c y A v P j w v S X R l b T 4 8 S X R l b T 4 8 S X R l b U x v Y 2 F 0 a W 9 u P j x J d G V t V H l w Z T 5 G b 3 J t d W x h P C 9 J d G V t V H l w Z T 4 8 S X R l b V B h d G g + U 2 V j d G l v b j E v S 0 R N L 0 F h b m d l c G F z d C U y M G l 0 Z W 0 l M j B 0 b 2 V n Z X Z v Z W d k M j c 8 L 0 l 0 Z W 1 Q Y X R o P j w v S X R l b U x v Y 2 F 0 a W 9 u P j x T d G F i b G V F b n R y a W V z I C 8 + P C 9 J d G V t P j x J d G V t P j x J d G V t T G 9 j Y X R p b 2 4 + P E l 0 Z W 1 U e X B l P k Z v c m 1 1 b G E 8 L 0 l 0 Z W 1 U e X B l P j x J d G V t U G F 0 a D 5 T Z W N 0 a W 9 u M S 9 L R E 0 v V m 9 v c n d h Y X J k Z W x p a m t l J T I w a 2 9 s b 2 0 l M j B p b m d l d m 9 l Z 2 Q y N z w v S X R l b V B h d G g + P C 9 J d G V t T G 9 j Y X R p b 2 4 + P F N 0 Y W J s Z U V u d H J p Z X M g L z 4 8 L 0 l 0 Z W 0 + P E l 0 Z W 0 + P E l 0 Z W 1 M b 2 N h d G l v b j 4 8 S X R l b V R 5 c G U + R m 9 y b X V s Y T w v S X R l b V R 5 c G U + P E l 0 Z W 1 Q Y X R o P l N l Y 3 R p b 2 4 x L 0 t E T S 9 W b 2 9 y d 2 F h c m R l b G l q a 2 U l M j B r b 2 x v b S U y M G l u Z 2 V 2 b 2 V n Z D I 4 P C 9 J d G V t U G F 0 a D 4 8 L 0 l 0 Z W 1 M b 2 N h d G l v b j 4 8 U 3 R h Y m x l R W 5 0 c m l l c y A v P j w v S X R l b T 4 8 S X R l b T 4 8 S X R l b U x v Y 2 F 0 a W 9 u P j x J d G V t V H l w Z T 5 G b 3 J t d W x h P C 9 J d G V t V H l w Z T 4 8 S X R l b V B h d G g + U 2 V j d G l v b j E v S 0 R N L 1 Z v b 3 J 3 Y W F y Z G V s a W p r Z S U y M G t v b G 9 t J T I w a W 5 n Z X Z v Z W d k M j k 8 L 0 l 0 Z W 1 Q Y X R o P j w v S X R l b U x v Y 2 F 0 a W 9 u P j x T d G F i b G V F b n R y a W V z I C 8 + P C 9 J d G V t P j x J d G V t P j x J d G V t T G 9 j Y X R p b 2 4 + P E l 0 Z W 1 U e X B l P k Z v c m 1 1 b G E 8 L 0 l 0 Z W 1 U e X B l P j x J d G V t U G F 0 a D 5 T Z W N 0 a W 9 u M S 9 L R E 0 v Q W F u Z 2 V w Y X N 0 J T I w a X R l b S U y M H R v Z W d l d m 9 l Z 2 Q 1 O D w v S X R l b V B h d G g + P C 9 J d G V t T G 9 j Y X R p b 2 4 + P F N 0 Y W J s Z U V u d H J p Z X M g L z 4 8 L 0 l 0 Z W 0 + P E l 0 Z W 0 + P E l 0 Z W 1 M b 2 N h d G l v b j 4 8 S X R l b V R 5 c G U + R m 9 y b X V s Y T w v S X R l b V R 5 c G U + P E l 0 Z W 1 Q Y X R o P l N l Y 3 R p b 2 4 x L 0 t E T S 9 B Y W 5 n Z X B h c 3 Q l M j B p d G V t J T I w d G 9 l Z 2 V 2 b 2 V n Z D U 5 P C 9 J d G V t U G F 0 a D 4 8 L 0 l 0 Z W 1 M b 2 N h d G l v b j 4 8 U 3 R h Y m x l R W 5 0 c m l l c y A v P j w v S X R l b T 4 8 S X R l b T 4 8 S X R l b U x v Y 2 F 0 a W 9 u P j x J d G V t V H l w Z T 5 G b 3 J t d W x h P C 9 J d G V t V H l w Z T 4 8 S X R l b V B h d G g + U 2 V j d G l v b j E v S 0 R N L 0 F h b m d l c G F z d C U y M G l 0 Z W 0 l M j B 0 b 2 V n Z X Z v Z W d k N j A 8 L 0 l 0 Z W 1 Q Y X R o P j w v S X R l b U x v Y 2 F 0 a W 9 u P j x T d G F i b G V F b n R y a W V z I C 8 + P C 9 J d G V t P j x J d G V t P j x J d G V t T G 9 j Y X R p b 2 4 + P E l 0 Z W 1 U e X B l P k Z v c m 1 1 b G E 8 L 0 l 0 Z W 1 U e X B l P j x J d G V t U G F 0 a D 5 T Z W N 0 a W 9 u M S 9 L R E 0 v Q W F u Z 2 V w Y X N 0 J T I w a X R l b S U y M H R v Z W d l d m 9 l Z 2 Q 2 M T w v S X R l b V B h d G g + P C 9 J d G V t T G 9 j Y X R p b 2 4 + P F N 0 Y W J s Z U V u d H J p Z X M g L z 4 8 L 0 l 0 Z W 0 + P E l 0 Z W 0 + P E l 0 Z W 1 M b 2 N h d G l v b j 4 8 S X R l b V R 5 c G U + R m 9 y b X V s Y T w v S X R l b V R 5 c G U + P E l 0 Z W 1 Q Y X R o P l N l Y 3 R p b 2 4 x L 0 t E T S 9 B Y W 5 n Z X B h c 3 Q l M j B p d G V t J T I w d G 9 l Z 2 V 2 b 2 V n Z D Y y P C 9 J d G V t U G F 0 a D 4 8 L 0 l 0 Z W 1 M b 2 N h d G l v b j 4 8 U 3 R h Y m x l R W 5 0 c m l l c y A v P j w v S X R l b T 4 8 S X R l b T 4 8 S X R l b U x v Y 2 F 0 a W 9 u P j x J d G V t V H l w Z T 5 G b 3 J t d W x h P C 9 J d G V t V H l w Z T 4 8 S X R l b V B h d G g + U 2 V j d G l v b j E v S 0 R M L 1 Z v b 3 J 3 Y W F y Z G V s a W p r Z S U y M G t v b G 9 t J T I w a W 5 n Z X Z v Z W d k M j A 8 L 0 l 0 Z W 1 Q Y X R o P j w v S X R l b U x v Y 2 F 0 a W 9 u P j x T d G F i b G V F b n R y a W V z I C 8 + P C 9 J d G V t P j x J d G V t P j x J d G V t T G 9 j Y X R p b 2 4 + P E l 0 Z W 1 U e X B l P k Z v c m 1 1 b G E 8 L 0 l 0 Z W 1 U e X B l P j x J d G V t U G F 0 a D 5 T Z W N 0 a W 9 u M S 9 L R E w v V m 9 v c n d h Y X J k Z W x p a m t l J T I w a 2 9 s b 2 0 l M j B p b m d l d m 9 l Z 2 Q y M T w v S X R l b V B h d G g + P C 9 J d G V t T G 9 j Y X R p b 2 4 + P F N 0 Y W J s Z U V u d H J p Z X M g L z 4 8 L 0 l 0 Z W 0 + P E l 0 Z W 0 + P E l 0 Z W 1 M b 2 N h d G l v b j 4 8 S X R l b V R 5 c G U + R m 9 y b X V s Y T w v S X R l b V R 5 c G U + P E l 0 Z W 1 Q Y X R o P l N l Y 3 R p b 2 4 x L 0 t E T C 9 W b 2 9 y d 2 F h c m R l b G l q a 2 U l M j B r b 2 x v b S U y M G l u Z 2 V 2 b 2 V n Z D I y P C 9 J d G V t U G F 0 a D 4 8 L 0 l 0 Z W 1 M b 2 N h d G l v b j 4 8 U 3 R h Y m x l R W 5 0 c m l l c y A v P j w v S X R l b T 4 8 S X R l b T 4 8 S X R l b U x v Y 2 F 0 a W 9 u P j x J d G V t V H l w Z T 5 G b 3 J t d W x h P C 9 J d G V t V H l w Z T 4 8 S X R l b V B h d G g + U 2 V j d G l v b j E v S 0 R M L 0 F h b m d l c G F z d C U y M G l 0 Z W 0 l M j B 0 b 2 V n Z X Z v Z W d k M j M 8 L 0 l 0 Z W 1 Q Y X R o P j w v S X R l b U x v Y 2 F 0 a W 9 u P j x T d G F i b G V F b n R y a W V z I C 8 + P C 9 J d G V t P j x J d G V t P j x J d G V t T G 9 j Y X R p b 2 4 + P E l 0 Z W 1 U e X B l P k Z v c m 1 1 b G E 8 L 0 l 0 Z W 1 U e X B l P j x J d G V t U G F 0 a D 5 T Z W N 0 a W 9 u M S 9 L R E w v V m 9 v c n d h Y X J k Z W x p a m t l J T I w a 2 9 s b 2 0 l M j B p b m d l d m 9 l Z 2 Q y M z w v S X R l b V B h d G g + P C 9 J d G V t T G 9 j Y X R p b 2 4 + P F N 0 Y W J s Z U V u d H J p Z X M g L z 4 8 L 0 l 0 Z W 0 + P E l 0 Z W 0 + P E l 0 Z W 1 M b 2 N h d G l v b j 4 8 S X R l b V R 5 c G U + R m 9 y b X V s Y T w v S X R l b V R 5 c G U + P E l 0 Z W 1 Q Y X R o P l N l Y 3 R p b 2 4 x L 0 t E T C 9 B Y W 5 n Z X B h c 3 Q l M j B p d G V t J T I w d G 9 l Z 2 V 2 b 2 V n Z D I 0 P C 9 J d G V t U G F 0 a D 4 8 L 0 l 0 Z W 1 M b 2 N h d G l v b j 4 8 U 3 R h Y m x l R W 5 0 c m l l c y A v P j w v S X R l b T 4 8 S X R l b T 4 8 S X R l b U x v Y 2 F 0 a W 9 u P j x J d G V t V H l w Z T 5 G b 3 J t d W x h P C 9 J d G V t V H l w Z T 4 8 S X R l b V B h d G g + U 2 V j d G l v b j E v S 0 R M L 1 Z v b 3 J 3 Y W F y Z G V s a W p r Z S U y M G t v b G 9 t J T I w a W 5 n Z X Z v Z W d k M j Q 8 L 0 l 0 Z W 1 Q Y X R o P j w v S X R l b U x v Y 2 F 0 a W 9 u P j x T d G F i b G V F b n R y a W V z I C 8 + P C 9 J d G V t P j x J d G V t P j x J d G V t T G 9 j Y X R p b 2 4 + P E l 0 Z W 1 U e X B l P k Z v c m 1 1 b G E 8 L 0 l 0 Z W 1 U e X B l P j x J d G V t U G F 0 a D 5 T Z W N 0 a W 9 u M S 9 L R E w v Q W F u Z 2 V w Y X N 0 J T I w a X R l b S U y M H R v Z W d l d m 9 l Z 2 Q y N T w v S X R l b V B h d G g + P C 9 J d G V t T G 9 j Y X R p b 2 4 + P F N 0 Y W J s Z U V u d H J p Z X M g L z 4 8 L 0 l 0 Z W 0 + P E l 0 Z W 0 + P E l 0 Z W 1 M b 2 N h d G l v b j 4 8 S X R l b V R 5 c G U + R m 9 y b X V s Y T w v S X R l b V R 5 c G U + P E l 0 Z W 1 Q Y X R o P l N l Y 3 R p b 2 4 x L 0 t E T C 9 W b 2 9 y d 2 F h c m R l b G l q a 2 U l M j B r b 2 x v b S U y M G l u Z 2 V 2 b 2 V n Z D I 1 P C 9 J d G V t U G F 0 a D 4 8 L 0 l 0 Z W 1 M b 2 N h d G l v b j 4 8 U 3 R h Y m x l R W 5 0 c m l l c y A v P j w v S X R l b T 4 8 S X R l b T 4 8 S X R l b U x v Y 2 F 0 a W 9 u P j x J d G V t V H l w Z T 5 G b 3 J t d W x h P C 9 J d G V t V H l w Z T 4 8 S X R l b V B h d G g + U 2 V j d G l v b j E v S 0 R M L 0 F h b m d l c G F z d C U y M G l 0 Z W 0 l M j B 0 b 2 V n Z X Z v Z W d k M j Y 8 L 0 l 0 Z W 1 Q Y X R o P j w v S X R l b U x v Y 2 F 0 a W 9 u P j x T d G F i b G V F b n R y a W V z I C 8 + P C 9 J d G V t P j x J d G V t P j x J d G V t T G 9 j Y X R p b 2 4 + P E l 0 Z W 1 U e X B l P k Z v c m 1 1 b G E 8 L 0 l 0 Z W 1 U e X B l P j x J d G V t U G F 0 a D 5 T Z W N 0 a W 9 u M S 9 L R E w v V m 9 v c n d h Y X J k Z W x p a m t l J T I w a 2 9 s b 2 0 l M j B p b m d l d m 9 l Z 2 Q y N j w v S X R l b V B h d G g + P C 9 J d G V t T G 9 j Y X R p b 2 4 + P F N 0 Y W J s Z U V u d H J p Z X M g L z 4 8 L 0 l 0 Z W 0 + P E l 0 Z W 0 + P E l 0 Z W 1 M b 2 N h d G l v b j 4 8 S X R l b V R 5 c G U + R m 9 y b X V s Y T w v S X R l b V R 5 c G U + P E l 0 Z W 1 Q Y X R o P l N l Y 3 R p b 2 4 x L 0 t E T C 9 B Y W 5 n Z X B h c 3 Q l M j B p d G V t J T I w d G 9 l Z 2 V 2 b 2 V n Z D I 3 P C 9 J d G V t U G F 0 a D 4 8 L 0 l 0 Z W 1 M b 2 N h d G l v b j 4 8 U 3 R h Y m x l R W 5 0 c m l l c y A v P j w v S X R l b T 4 8 S X R l b T 4 8 S X R l b U x v Y 2 F 0 a W 9 u P j x J d G V t V H l w Z T 5 G b 3 J t d W x h P C 9 J d G V t V H l w Z T 4 8 S X R l b V B h d G g + U 2 V j d G l v b j E v S 0 R M L 1 Z v b 3 J 3 Y W F y Z G V s a W p r Z S U y M G t v b G 9 t J T I w a W 5 n Z X Z v Z W d k M j c 8 L 0 l 0 Z W 1 Q Y X R o P j w v S X R l b U x v Y 2 F 0 a W 9 u P j x T d G F i b G V F b n R y a W V z I C 8 + P C 9 J d G V t P j x J d G V t P j x J d G V t T G 9 j Y X R p b 2 4 + P E l 0 Z W 1 U e X B l P k Z v c m 1 1 b G E 8 L 0 l 0 Z W 1 U e X B l P j x J d G V t U G F 0 a D 5 T Z W N 0 a W 9 u M S 9 L R E w v V m 9 v c n d h Y X J k Z W x p a m t l J T I w a 2 9 s b 2 0 l M j B p b m d l d m 9 l Z 2 Q y O D w v S X R l b V B h d G g + P C 9 J d G V t T G 9 j Y X R p b 2 4 + P F N 0 Y W J s Z U V u d H J p Z X M g L z 4 8 L 0 l 0 Z W 0 + P E l 0 Z W 0 + P E l 0 Z W 1 M b 2 N h d G l v b j 4 8 S X R l b V R 5 c G U + R m 9 y b X V s Y T w v S X R l b V R 5 c G U + P E l 0 Z W 1 Q Y X R o P l N l Y 3 R p b 2 4 x L 0 t E T C 9 W b 2 9 y d 2 F h c m R l b G l q a 2 U l M j B r b 2 x v b S U y M G l u Z 2 V 2 b 2 V n Z D I 5 P C 9 J d G V t U G F 0 a D 4 8 L 0 l 0 Z W 1 M b 2 N h d G l v b j 4 8 U 3 R h Y m x l R W 5 0 c m l l c y A v P j w v S X R l b T 4 8 S X R l b T 4 8 S X R l b U x v Y 2 F 0 a W 9 u P j x J d G V t V H l w Z T 5 G b 3 J t d W x h P C 9 J d G V t V H l w Z T 4 8 S X R l b V B h d G g + U 2 V j d G l v b j E v S 0 R M L 0 F h b m d l c G F z d C U y M G l 0 Z W 0 l M j B 0 b 2 V n Z X Z v Z W d k N T g 8 L 0 l 0 Z W 1 Q Y X R o P j w v S X R l b U x v Y 2 F 0 a W 9 u P j x T d G F i b G V F b n R y a W V z I C 8 + P C 9 J d G V t P j x J d G V t P j x J d G V t T G 9 j Y X R p b 2 4 + P E l 0 Z W 1 U e X B l P k Z v c m 1 1 b G E 8 L 0 l 0 Z W 1 U e X B l P j x J d G V t U G F 0 a D 5 T Z W N 0 a W 9 u M S 9 L R E w v Q W F u Z 2 V w Y X N 0 J T I w a X R l b S U y M H R v Z W d l d m 9 l Z 2 Q 1 O T w v S X R l b V B h d G g + P C 9 J d G V t T G 9 j Y X R p b 2 4 + P F N 0 Y W J s Z U V u d H J p Z X M g L z 4 8 L 0 l 0 Z W 0 + P E l 0 Z W 0 + P E l 0 Z W 1 M b 2 N h d G l v b j 4 8 S X R l b V R 5 c G U + R m 9 y b X V s Y T w v S X R l b V R 5 c G U + P E l 0 Z W 1 Q Y X R o P l N l Y 3 R p b 2 4 x L 0 t E T C 9 B Y W 5 n Z X B h c 3 Q l M j B p d G V t J T I w d G 9 l Z 2 V 2 b 2 V n Z D Y w P C 9 J d G V t U G F 0 a D 4 8 L 0 l 0 Z W 1 M b 2 N h d G l v b j 4 8 U 3 R h Y m x l R W 5 0 c m l l c y A v P j w v S X R l b T 4 8 S X R l b T 4 8 S X R l b U x v Y 2 F 0 a W 9 u P j x J d G V t V H l w Z T 5 G b 3 J t d W x h P C 9 J d G V t V H l w Z T 4 8 S X R l b V B h d G g + U 2 V j d G l v b j E v S 0 R M L 0 F h b m d l c G F z d C U y M G l 0 Z W 0 l M j B 0 b 2 V n Z X Z v Z W d k N j E 8 L 0 l 0 Z W 1 Q Y X R o P j w v S X R l b U x v Y 2 F 0 a W 9 u P j x T d G F i b G V F b n R y a W V z I C 8 + P C 9 J d G V t P j x J d G V t P j x J d G V t T G 9 j Y X R p b 2 4 + P E l 0 Z W 1 U e X B l P k Z v c m 1 1 b G E 8 L 0 l 0 Z W 1 U e X B l P j x J d G V t U G F 0 a D 5 T Z W N 0 a W 9 u M S 9 L R E w v Q W F u Z 2 V w Y X N 0 J T I w a X R l b S U y M H R v Z W d l d m 9 l Z 2 Q 2 M j w v S X R l b V B h d G g + P C 9 J d G V t T G 9 j Y X R p b 2 4 + P F N 0 Y W J s Z U V u d H J p Z X M g L z 4 8 L 0 l 0 Z W 0 + P E l 0 Z W 0 + P E l 0 Z W 1 M b 2 N h d G l v b j 4 8 S X R l b V R 5 c G U + R m 9 y b X V s Y T w v S X R l b V R 5 c G U + P E l 0 Z W 1 Q Y X R o P l N l Y 3 R p b 2 4 x L 0 t E U n Z O Q i 9 W b 2 9 y d 2 F h c m R l b G l q a 2 U l M j B r b 2 x v b S U y M G l u Z 2 V 2 b 2 V n Z D I w P C 9 J d G V t U G F 0 a D 4 8 L 0 l 0 Z W 1 M b 2 N h d G l v b j 4 8 U 3 R h Y m x l R W 5 0 c m l l c y A v P j w v S X R l b T 4 8 S X R l b T 4 8 S X R l b U x v Y 2 F 0 a W 9 u P j x J d G V t V H l w Z T 5 G b 3 J t d W x h P C 9 J d G V t V H l w Z T 4 8 S X R l b V B h d G g + U 2 V j d G l v b j E v S 0 R S d k 5 C L 1 Z v b 3 J 3 Y W F y Z G V s a W p r Z S U y M G t v b G 9 t J T I w a W 5 n Z X Z v Z W d k M j E 8 L 0 l 0 Z W 1 Q Y X R o P j w v S X R l b U x v Y 2 F 0 a W 9 u P j x T d G F i b G V F b n R y a W V z I C 8 + P C 9 J d G V t P j x J d G V t P j x J d G V t T G 9 j Y X R p b 2 4 + P E l 0 Z W 1 U e X B l P k Z v c m 1 1 b G E 8 L 0 l 0 Z W 1 U e X B l P j x J d G V t U G F 0 a D 5 T Z W N 0 a W 9 u M S 9 L R F J 2 T k I v V m 9 v c n d h Y X J k Z W x p a m t l J T I w a 2 9 s b 2 0 l M j B p b m d l d m 9 l Z 2 Q y M j w v S X R l b V B h d G g + P C 9 J d G V t T G 9 j Y X R p b 2 4 + P F N 0 Y W J s Z U V u d H J p Z X M g L z 4 8 L 0 l 0 Z W 0 + P E l 0 Z W 0 + P E l 0 Z W 1 M b 2 N h d G l v b j 4 8 S X R l b V R 5 c G U + R m 9 y b X V s Y T w v S X R l b V R 5 c G U + P E l 0 Z W 1 Q Y X R o P l N l Y 3 R p b 2 4 x L 0 t E U n Z O Q i 9 B Y W 5 n Z X B h c 3 Q l M j B p d G V t J T I w d G 9 l Z 2 V 2 b 2 V n Z D I z P C 9 J d G V t U G F 0 a D 4 8 L 0 l 0 Z W 1 M b 2 N h d G l v b j 4 8 U 3 R h Y m x l R W 5 0 c m l l c y A v P j w v S X R l b T 4 8 S X R l b T 4 8 S X R l b U x v Y 2 F 0 a W 9 u P j x J d G V t V H l w Z T 5 G b 3 J t d W x h P C 9 J d G V t V H l w Z T 4 8 S X R l b V B h d G g + U 2 V j d G l v b j E v S 0 R S d k 5 C L 1 Z v b 3 J 3 Y W F y Z G V s a W p r Z S U y M G t v b G 9 t J T I w a W 5 n Z X Z v Z W d k M j M 8 L 0 l 0 Z W 1 Q Y X R o P j w v S X R l b U x v Y 2 F 0 a W 9 u P j x T d G F i b G V F b n R y a W V z I C 8 + P C 9 J d G V t P j x J d G V t P j x J d G V t T G 9 j Y X R p b 2 4 + P E l 0 Z W 1 U e X B l P k Z v c m 1 1 b G E 8 L 0 l 0 Z W 1 U e X B l P j x J d G V t U G F 0 a D 5 T Z W N 0 a W 9 u M S 9 L R F J 2 T k I v Q W F u Z 2 V w Y X N 0 J T I w a X R l b S U y M H R v Z W d l d m 9 l Z 2 Q y N D w v S X R l b V B h d G g + P C 9 J d G V t T G 9 j Y X R p b 2 4 + P F N 0 Y W J s Z U V u d H J p Z X M g L z 4 8 L 0 l 0 Z W 0 + P E l 0 Z W 0 + P E l 0 Z W 1 M b 2 N h d G l v b j 4 8 S X R l b V R 5 c G U + R m 9 y b X V s Y T w v S X R l b V R 5 c G U + P E l 0 Z W 1 Q Y X R o P l N l Y 3 R p b 2 4 x L 0 t E U n Z O Q i 9 W b 2 9 y d 2 F h c m R l b G l q a 2 U l M j B r b 2 x v b S U y M G l u Z 2 V 2 b 2 V n Z D I 0 P C 9 J d G V t U G F 0 a D 4 8 L 0 l 0 Z W 1 M b 2 N h d G l v b j 4 8 U 3 R h Y m x l R W 5 0 c m l l c y A v P j w v S X R l b T 4 8 S X R l b T 4 8 S X R l b U x v Y 2 F 0 a W 9 u P j x J d G V t V H l w Z T 5 G b 3 J t d W x h P C 9 J d G V t V H l w Z T 4 8 S X R l b V B h d G g + U 2 V j d G l v b j E v S 0 R S d k 5 C L 0 F h b m d l c G F z d C U y M G l 0 Z W 0 l M j B 0 b 2 V n Z X Z v Z W d k M j U 8 L 0 l 0 Z W 1 Q Y X R o P j w v S X R l b U x v Y 2 F 0 a W 9 u P j x T d G F i b G V F b n R y a W V z I C 8 + P C 9 J d G V t P j x J d G V t P j x J d G V t T G 9 j Y X R p b 2 4 + P E l 0 Z W 1 U e X B l P k Z v c m 1 1 b G E 8 L 0 l 0 Z W 1 U e X B l P j x J d G V t U G F 0 a D 5 T Z W N 0 a W 9 u M S 9 L R F J 2 T k I v V m 9 v c n d h Y X J k Z W x p a m t l J T I w a 2 9 s b 2 0 l M j B p b m d l d m 9 l Z 2 Q y N T w v S X R l b V B h d G g + P C 9 J d G V t T G 9 j Y X R p b 2 4 + P F N 0 Y W J s Z U V u d H J p Z X M g L z 4 8 L 0 l 0 Z W 0 + P E l 0 Z W 0 + P E l 0 Z W 1 M b 2 N h d G l v b j 4 8 S X R l b V R 5 c G U + R m 9 y b X V s Y T w v S X R l b V R 5 c G U + P E l 0 Z W 1 Q Y X R o P l N l Y 3 R p b 2 4 x L 0 t E U n Z O Q i 9 B Y W 5 n Z X B h c 3 Q l M j B p d G V t J T I w d G 9 l Z 2 V 2 b 2 V n Z D I 2 P C 9 J d G V t U G F 0 a D 4 8 L 0 l 0 Z W 1 M b 2 N h d G l v b j 4 8 U 3 R h Y m x l R W 5 0 c m l l c y A v P j w v S X R l b T 4 8 S X R l b T 4 8 S X R l b U x v Y 2 F 0 a W 9 u P j x J d G V t V H l w Z T 5 G b 3 J t d W x h P C 9 J d G V t V H l w Z T 4 8 S X R l b V B h d G g + U 2 V j d G l v b j E v S 0 R S d k 5 C L 1 Z v b 3 J 3 Y W F y Z G V s a W p r Z S U y M G t v b G 9 t J T I w a W 5 n Z X Z v Z W d k M j Y 8 L 0 l 0 Z W 1 Q Y X R o P j w v S X R l b U x v Y 2 F 0 a W 9 u P j x T d G F i b G V F b n R y a W V z I C 8 + P C 9 J d G V t P j x J d G V t P j x J d G V t T G 9 j Y X R p b 2 4 + P E l 0 Z W 1 U e X B l P k Z v c m 1 1 b G E 8 L 0 l 0 Z W 1 U e X B l P j x J d G V t U G F 0 a D 5 T Z W N 0 a W 9 u M S 9 L R F J 2 T k I v Q W F u Z 2 V w Y X N 0 J T I w a X R l b S U y M H R v Z W d l d m 9 l Z 2 Q y N z w v S X R l b V B h d G g + P C 9 J d G V t T G 9 j Y X R p b 2 4 + P F N 0 Y W J s Z U V u d H J p Z X M g L z 4 8 L 0 l 0 Z W 0 + P E l 0 Z W 0 + P E l 0 Z W 1 M b 2 N h d G l v b j 4 8 S X R l b V R 5 c G U + R m 9 y b X V s Y T w v S X R l b V R 5 c G U + P E l 0 Z W 1 Q Y X R o P l N l Y 3 R p b 2 4 x L 0 t E U n Z O Q i 9 W b 2 9 y d 2 F h c m R l b G l q a 2 U l M j B r b 2 x v b S U y M G l u Z 2 V 2 b 2 V n Z D I 3 P C 9 J d G V t U G F 0 a D 4 8 L 0 l 0 Z W 1 M b 2 N h d G l v b j 4 8 U 3 R h Y m x l R W 5 0 c m l l c y A v P j w v S X R l b T 4 8 S X R l b T 4 8 S X R l b U x v Y 2 F 0 a W 9 u P j x J d G V t V H l w Z T 5 G b 3 J t d W x h P C 9 J d G V t V H l w Z T 4 8 S X R l b V B h d G g + U 2 V j d G l v b j E v S 0 R S d k 5 C L 1 Z v b 3 J 3 Y W F y Z G V s a W p r Z S U y M G t v b G 9 t J T I w a W 5 n Z X Z v Z W d k M j g 8 L 0 l 0 Z W 1 Q Y X R o P j w v S X R l b U x v Y 2 F 0 a W 9 u P j x T d G F i b G V F b n R y a W V z I C 8 + P C 9 J d G V t P j x J d G V t P j x J d G V t T G 9 j Y X R p b 2 4 + P E l 0 Z W 1 U e X B l P k Z v c m 1 1 b G E 8 L 0 l 0 Z W 1 U e X B l P j x J d G V t U G F 0 a D 5 T Z W N 0 a W 9 u M S 9 L R F J 2 T k I v V m 9 v c n d h Y X J k Z W x p a m t l J T I w a 2 9 s b 2 0 l M j B p b m d l d m 9 l Z 2 Q y O T w v S X R l b V B h d G g + P C 9 J d G V t T G 9 j Y X R p b 2 4 + P F N 0 Y W J s Z U V u d H J p Z X M g L z 4 8 L 0 l 0 Z W 0 + P E l 0 Z W 0 + P E l 0 Z W 1 M b 2 N h d G l v b j 4 8 S X R l b V R 5 c G U + R m 9 y b X V s Y T w v S X R l b V R 5 c G U + P E l 0 Z W 1 Q Y X R o P l N l Y 3 R p b 2 4 x L 0 t E U n Z O Q i 9 B Y W 5 n Z X B h c 3 Q l M j B p d G V t J T I w d G 9 l Z 2 V 2 b 2 V n Z D U 4 P C 9 J d G V t U G F 0 a D 4 8 L 0 l 0 Z W 1 M b 2 N h d G l v b j 4 8 U 3 R h Y m x l R W 5 0 c m l l c y A v P j w v S X R l b T 4 8 S X R l b T 4 8 S X R l b U x v Y 2 F 0 a W 9 u P j x J d G V t V H l w Z T 5 G b 3 J t d W x h P C 9 J d G V t V H l w Z T 4 8 S X R l b V B h d G g + U 2 V j d G l v b j E v S 0 R S d k 5 C L 0 F h b m d l c G F z d C U y M G l 0 Z W 0 l M j B 0 b 2 V n Z X Z v Z W d k N T k 8 L 0 l 0 Z W 1 Q Y X R o P j w v S X R l b U x v Y 2 F 0 a W 9 u P j x T d G F i b G V F b n R y a W V z I C 8 + P C 9 J d G V t P j x J d G V t P j x J d G V t T G 9 j Y X R p b 2 4 + P E l 0 Z W 1 U e X B l P k Z v c m 1 1 b G E 8 L 0 l 0 Z W 1 U e X B l P j x J d G V t U G F 0 a D 5 T Z W N 0 a W 9 u M S 9 L R F J 2 T k I v Q W F u Z 2 V w Y X N 0 J T I w a X R l b S U y M H R v Z W d l d m 9 l Z 2 Q 2 M D w v S X R l b V B h d G g + P C 9 J d G V t T G 9 j Y X R p b 2 4 + P F N 0 Y W J s Z U V u d H J p Z X M g L z 4 8 L 0 l 0 Z W 0 + P E l 0 Z W 0 + P E l 0 Z W 1 M b 2 N h d G l v b j 4 8 S X R l b V R 5 c G U + R m 9 y b X V s Y T w v S X R l b V R 5 c G U + P E l 0 Z W 1 Q Y X R o P l N l Y 3 R p b 2 4 x L 0 t E U n Z O Q i 9 B Y W 5 n Z X B h c 3 Q l M j B p d G V t J T I w d G 9 l Z 2 V 2 b 2 V n Z D Y x P C 9 J d G V t U G F 0 a D 4 8 L 0 l 0 Z W 1 M b 2 N h d G l v b j 4 8 U 3 R h Y m x l R W 5 0 c m l l c y A v P j w v S X R l b T 4 8 S X R l b T 4 8 S X R l b U x v Y 2 F 0 a W 9 u P j x J d G V t V H l w Z T 5 G b 3 J t d W x h P C 9 J d G V t V H l w Z T 4 8 S X R l b V B h d G g + U 2 V j d G l v b j E v S 0 R S d k 5 C L 0 F h b m d l c G F z d C U y M G l 0 Z W 0 l M j B 0 b 2 V n Z X Z v Z W d k N j I 8 L 0 l 0 Z W 1 Q Y X R o P j w v S X R l b U x v Y 2 F 0 a W 9 u P j x T d G F i b G V F b n R y a W V z I C 8 + P C 9 J d G V t P j x J d G V t P j x J d G V t T G 9 j Y X R p b 2 4 + P E l 0 Z W 1 U e X B l P k Z v c m 1 1 b G E 8 L 0 l 0 Z W 1 U e X B l P j x J d G V t U G F 0 a D 5 T Z W N 0 a W 9 u M S 9 G U 0 Q v V m 9 v c n d h Y X J k Z W x p a m t l J T I w a 2 9 s b 2 0 l M j B p b m d l d m 9 l Z 2 Q y M D w v S X R l b V B h d G g + P C 9 J d G V t T G 9 j Y X R p b 2 4 + P F N 0 Y W J s Z U V u d H J p Z X M g L z 4 8 L 0 l 0 Z W 0 + P E l 0 Z W 0 + P E l 0 Z W 1 M b 2 N h d G l v b j 4 8 S X R l b V R 5 c G U + R m 9 y b X V s Y T w v S X R l b V R 5 c G U + P E l 0 Z W 1 Q Y X R o P l N l Y 3 R p b 2 4 x L 0 Z T R C 9 W b 2 9 y d 2 F h c m R l b G l q a 2 U l M j B r b 2 x v b S U y M G l u Z 2 V 2 b 2 V n Z D I x P C 9 J d G V t U G F 0 a D 4 8 L 0 l 0 Z W 1 M b 2 N h d G l v b j 4 8 U 3 R h Y m x l R W 5 0 c m l l c y A v P j w v S X R l b T 4 8 S X R l b T 4 8 S X R l b U x v Y 2 F 0 a W 9 u P j x J d G V t V H l w Z T 5 G b 3 J t d W x h P C 9 J d G V t V H l w Z T 4 8 S X R l b V B h d G g + U 2 V j d G l v b j E v R l N E L 1 Z v b 3 J 3 Y W F y Z G V s a W p r Z S U y M G t v b G 9 t J T I w a W 5 n Z X Z v Z W d k M j I 8 L 0 l 0 Z W 1 Q Y X R o P j w v S X R l b U x v Y 2 F 0 a W 9 u P j x T d G F i b G V F b n R y a W V z I C 8 + P C 9 J d G V t P j x J d G V t P j x J d G V t T G 9 j Y X R p b 2 4 + P E l 0 Z W 1 U e X B l P k Z v c m 1 1 b G E 8 L 0 l 0 Z W 1 U e X B l P j x J d G V t U G F 0 a D 5 T Z W N 0 a W 9 u M S 9 G U 0 Q v Q W F u Z 2 V w Y X N 0 J T I w a X R l b S U y M H R v Z W d l d m 9 l Z 2 Q y M z w v S X R l b V B h d G g + P C 9 J d G V t T G 9 j Y X R p b 2 4 + P F N 0 Y W J s Z U V u d H J p Z X M g L z 4 8 L 0 l 0 Z W 0 + P E l 0 Z W 0 + P E l 0 Z W 1 M b 2 N h d G l v b j 4 8 S X R l b V R 5 c G U + R m 9 y b X V s Y T w v S X R l b V R 5 c G U + P E l 0 Z W 1 Q Y X R o P l N l Y 3 R p b 2 4 x L 0 Z T R C 9 W b 2 9 y d 2 F h c m R l b G l q a 2 U l M j B r b 2 x v b S U y M G l u Z 2 V 2 b 2 V n Z D I z P C 9 J d G V t U G F 0 a D 4 8 L 0 l 0 Z W 1 M b 2 N h d G l v b j 4 8 U 3 R h Y m x l R W 5 0 c m l l c y A v P j w v S X R l b T 4 8 S X R l b T 4 8 S X R l b U x v Y 2 F 0 a W 9 u P j x J d G V t V H l w Z T 5 G b 3 J t d W x h P C 9 J d G V t V H l w Z T 4 8 S X R l b V B h d G g + U 2 V j d G l v b j E v R l N E L 0 F h b m d l c G F z d C U y M G l 0 Z W 0 l M j B 0 b 2 V n Z X Z v Z W d k M j Q 8 L 0 l 0 Z W 1 Q Y X R o P j w v S X R l b U x v Y 2 F 0 a W 9 u P j x T d G F i b G V F b n R y a W V z I C 8 + P C 9 J d G V t P j x J d G V t P j x J d G V t T G 9 j Y X R p b 2 4 + P E l 0 Z W 1 U e X B l P k Z v c m 1 1 b G E 8 L 0 l 0 Z W 1 U e X B l P j x J d G V t U G F 0 a D 5 T Z W N 0 a W 9 u M S 9 G U 0 Q v V m 9 v c n d h Y X J k Z W x p a m t l J T I w a 2 9 s b 2 0 l M j B p b m d l d m 9 l Z 2 Q y N D w v S X R l b V B h d G g + P C 9 J d G V t T G 9 j Y X R p b 2 4 + P F N 0 Y W J s Z U V u d H J p Z X M g L z 4 8 L 0 l 0 Z W 0 + P E l 0 Z W 0 + P E l 0 Z W 1 M b 2 N h d G l v b j 4 8 S X R l b V R 5 c G U + R m 9 y b X V s Y T w v S X R l b V R 5 c G U + P E l 0 Z W 1 Q Y X R o P l N l Y 3 R p b 2 4 x L 0 Z T R C 9 B Y W 5 n Z X B h c 3 Q l M j B p d G V t J T I w d G 9 l Z 2 V 2 b 2 V n Z D I 1 P C 9 J d G V t U G F 0 a D 4 8 L 0 l 0 Z W 1 M b 2 N h d G l v b j 4 8 U 3 R h Y m x l R W 5 0 c m l l c y A v P j w v S X R l b T 4 8 S X R l b T 4 8 S X R l b U x v Y 2 F 0 a W 9 u P j x J d G V t V H l w Z T 5 G b 3 J t d W x h P C 9 J d G V t V H l w Z T 4 8 S X R l b V B h d G g + U 2 V j d G l v b j E v R l N E L 1 Z v b 3 J 3 Y W F y Z G V s a W p r Z S U y M G t v b G 9 t J T I w a W 5 n Z X Z v Z W d k M j U 8 L 0 l 0 Z W 1 Q Y X R o P j w v S X R l b U x v Y 2 F 0 a W 9 u P j x T d G F i b G V F b n R y a W V z I C 8 + P C 9 J d G V t P j x J d G V t P j x J d G V t T G 9 j Y X R p b 2 4 + P E l 0 Z W 1 U e X B l P k Z v c m 1 1 b G E 8 L 0 l 0 Z W 1 U e X B l P j x J d G V t U G F 0 a D 5 T Z W N 0 a W 9 u M S 9 G U 0 Q v Q W F u Z 2 V w Y X N 0 J T I w a X R l b S U y M H R v Z W d l d m 9 l Z 2 Q y N j w v S X R l b V B h d G g + P C 9 J d G V t T G 9 j Y X R p b 2 4 + P F N 0 Y W J s Z U V u d H J p Z X M g L z 4 8 L 0 l 0 Z W 0 + P E l 0 Z W 0 + P E l 0 Z W 1 M b 2 N h d G l v b j 4 8 S X R l b V R 5 c G U + R m 9 y b X V s Y T w v S X R l b V R 5 c G U + P E l 0 Z W 1 Q Y X R o P l N l Y 3 R p b 2 4 x L 0 Z T R C 9 W b 2 9 y d 2 F h c m R l b G l q a 2 U l M j B r b 2 x v b S U y M G l u Z 2 V 2 b 2 V n Z D I 2 P C 9 J d G V t U G F 0 a D 4 8 L 0 l 0 Z W 1 M b 2 N h d G l v b j 4 8 U 3 R h Y m x l R W 5 0 c m l l c y A v P j w v S X R l b T 4 8 S X R l b T 4 8 S X R l b U x v Y 2 F 0 a W 9 u P j x J d G V t V H l w Z T 5 G b 3 J t d W x h P C 9 J d G V t V H l w Z T 4 8 S X R l b V B h d G g + U 2 V j d G l v b j E v R l N E L 0 F h b m d l c G F z d C U y M G l 0 Z W 0 l M j B 0 b 2 V n Z X Z v Z W d k M j c 8 L 0 l 0 Z W 1 Q Y X R o P j w v S X R l b U x v Y 2 F 0 a W 9 u P j x T d G F i b G V F b n R y a W V z I C 8 + P C 9 J d G V t P j x J d G V t P j x J d G V t T G 9 j Y X R p b 2 4 + P E l 0 Z W 1 U e X B l P k Z v c m 1 1 b G E 8 L 0 l 0 Z W 1 U e X B l P j x J d G V t U G F 0 a D 5 T Z W N 0 a W 9 u M S 9 G U 0 Q v V m 9 v c n d h Y X J k Z W x p a m t l J T I w a 2 9 s b 2 0 l M j B p b m d l d m 9 l Z 2 Q y N z w v S X R l b V B h d G g + P C 9 J d G V t T G 9 j Y X R p b 2 4 + P F N 0 Y W J s Z U V u d H J p Z X M g L z 4 8 L 0 l 0 Z W 0 + P E l 0 Z W 0 + P E l 0 Z W 1 M b 2 N h d G l v b j 4 8 S X R l b V R 5 c G U + R m 9 y b X V s Y T w v S X R l b V R 5 c G U + P E l 0 Z W 1 Q Y X R o P l N l Y 3 R p b 2 4 x L 0 Z T R C 9 W b 2 9 y d 2 F h c m R l b G l q a 2 U l M j B r b 2 x v b S U y M G l u Z 2 V 2 b 2 V n Z D I 4 P C 9 J d G V t U G F 0 a D 4 8 L 0 l 0 Z W 1 M b 2 N h d G l v b j 4 8 U 3 R h Y m x l R W 5 0 c m l l c y A v P j w v S X R l b T 4 8 S X R l b T 4 8 S X R l b U x v Y 2 F 0 a W 9 u P j x J d G V t V H l w Z T 5 G b 3 J t d W x h P C 9 J d G V t V H l w Z T 4 8 S X R l b V B h d G g + U 2 V j d G l v b j E v R l N E L 1 Z v b 3 J 3 Y W F y Z G V s a W p r Z S U y M G t v b G 9 t J T I w a W 5 n Z X Z v Z W d k M j k 8 L 0 l 0 Z W 1 Q Y X R o P j w v S X R l b U x v Y 2 F 0 a W 9 u P j x T d G F i b G V F b n R y a W V z I C 8 + P C 9 J d G V t P j x J d G V t P j x J d G V t T G 9 j Y X R p b 2 4 + P E l 0 Z W 1 U e X B l P k Z v c m 1 1 b G E 8 L 0 l 0 Z W 1 U e X B l P j x J d G V t U G F 0 a D 5 T Z W N 0 a W 9 u M S 9 G U 0 Q v Q W F u Z 2 V w Y X N 0 J T I w a X R l b S U y M H R v Z W d l d m 9 l Z 2 Q 1 O D w v S X R l b V B h d G g + P C 9 J d G V t T G 9 j Y X R p b 2 4 + P F N 0 Y W J s Z U V u d H J p Z X M g L z 4 8 L 0 l 0 Z W 0 + P E l 0 Z W 0 + P E l 0 Z W 1 M b 2 N h d G l v b j 4 8 S X R l b V R 5 c G U + R m 9 y b X V s Y T w v S X R l b V R 5 c G U + P E l 0 Z W 1 Q Y X R o P l N l Y 3 R p b 2 4 x L 0 Z T R C 9 B Y W 5 n Z X B h c 3 Q l M j B p d G V t J T I w d G 9 l Z 2 V 2 b 2 V n Z D U 5 P C 9 J d G V t U G F 0 a D 4 8 L 0 l 0 Z W 1 M b 2 N h d G l v b j 4 8 U 3 R h Y m x l R W 5 0 c m l l c y A v P j w v S X R l b T 4 8 S X R l b T 4 8 S X R l b U x v Y 2 F 0 a W 9 u P j x J d G V t V H l w Z T 5 G b 3 J t d W x h P C 9 J d G V t V H l w Z T 4 8 S X R l b V B h d G g + U 2 V j d G l v b j E v R l N E L 0 F h b m d l c G F z d C U y M G l 0 Z W 0 l M j B 0 b 2 V n Z X Z v Z W d k N j A 8 L 0 l 0 Z W 1 Q Y X R o P j w v S X R l b U x v Y 2 F 0 a W 9 u P j x T d G F i b G V F b n R y a W V z I C 8 + P C 9 J d G V t P j x J d G V t P j x J d G V t T G 9 j Y X R p b 2 4 + P E l 0 Z W 1 U e X B l P k Z v c m 1 1 b G E 8 L 0 l 0 Z W 1 U e X B l P j x J d G V t U G F 0 a D 5 T Z W N 0 a W 9 u M S 9 G U 0 Q v Q W F u Z 2 V w Y X N 0 J T I w a X R l b S U y M H R v Z W d l d m 9 l Z 2 Q 2 M T w v S X R l b V B h d G g + P C 9 J d G V t T G 9 j Y X R p b 2 4 + P F N 0 Y W J s Z U V u d H J p Z X M g L z 4 8 L 0 l 0 Z W 0 + P E l 0 Z W 0 + P E l 0 Z W 1 M b 2 N h d G l v b j 4 8 S X R l b V R 5 c G U + R m 9 y b X V s Y T w v S X R l b V R 5 c G U + P E l 0 Z W 1 Q Y X R o P l N l Y 3 R p b 2 4 x L 0 Z T R C 9 B Y W 5 n Z X B h c 3 Q l M j B p d G V t J T I w d G 9 l Z 2 V 2 b 2 V n Z D Y y P C 9 J d G V t U G F 0 a D 4 8 L 0 l 0 Z W 1 M b 2 N h d G l v b j 4 8 U 3 R h Y m x l R W 5 0 c m l l c y A v P j w v S X R l b T 4 8 S X R l b T 4 8 S X R l b U x v Y 2 F 0 a W 9 u P j x J d G V t V H l w Z T 5 G b 3 J t d W x h P C 9 J d G V t V H l w Z T 4 8 S X R l b V B h d G g + U 2 V j d G l v b j E v S 0 R B P C 9 J d G V t U G F 0 a D 4 8 L 0 l 0 Z W 1 M b 2 N h d G l v b j 4 8 U 3 R h Y m x l R W 5 0 c m l l c z 4 8 R W 5 0 c n k g V H l w Z T 0 i S X N Q c m l 2 Y X R l I i B W Y W x 1 Z T 0 i b D A i I C 8 + P E V u d H J 5 I F R 5 c G U 9 I k x v Y W R U b 1 J l c G 9 y d E R p c 2 F i b G V k I i B W Y W x 1 Z T 0 i b D A i I C 8 + P E V u d H J 5 I F R 5 c G U 9 I k Z p b G x F b m F i b G V k I i B W Y W x 1 Z T 0 i b D E i I C 8 + P E V u d H J 5 I F R 5 c G U 9 I k Z p b G x P Y m p l Y 3 R U e X B l I i B W Y W x 1 Z T 0 i c 1 R h Y m x l I i A v P j x F b n R y e S B U e X B l P S J G a W x s V G 9 E Y X R h T W 9 k Z W x F b m F i b G V k I i B W Y W x 1 Z T 0 i b D A i I C 8 + P E V u d H J 5 I F R 5 c G U 9 I l F 1 Z X J 5 S U Q i I F Z h b H V l P S J z N 2 V h M G J l M 2 E t N D d l N y 0 0 M T R j L W E 5 Y m Y t Y m M 1 N m U w N j c 1 Y 2 I y I i A v P j x F b n R y e S B U e X B l P S J O Y W 1 l V X B k Y X R l Z E F m d G V y R m l s b C I g V m F s d W U 9 I m w w I i A v P j x F b n R y e S B U e X B l P S J S Z X N 1 b H R U e X B l I i B W Y W x 1 Z T 0 i c 1 R h Y m x l I i A v P j x F b n R y e S B U e X B l P S J G a W x s Q 2 9 s d W 1 u T m F t Z X M i I F Z h b H V l P S J z W y Z x d W 9 0 O 0 t y a W 5 n Z G F n J n F 1 b 3 Q 7 L C Z x d W 9 0 O 1 Z l c i 5 u c i 4 m c X V v d D s s J n F 1 b 3 Q 7 T m F h b S B 2 Z X J l b m l n a W 5 n J n F 1 b 3 Q 7 L C Z x d W 9 0 O 0 R l b G V n Y X R p Z S Z x d W 9 0 O y w m c X V v d D t N d X p p Z W t r b 3 J w c y B 0 a W p k Z W 5 z I G 1 h c n M g Z W 4 g Z G V m a W x c d T A w R T k m c X V v d D s s J n F 1 b 3 Q 7 R G V l b G 5 h b W U g a m V 1 Z 2 R r b 2 5 p b m d z Y 2 h p Z X R l b i Z x d W 9 0 O y w m c X V v d D t N Y W o u I F N l b m l v c m V u I G p 1 c m V y Z W 4 g Y m l q I G 1 h c n M m c X V v d D s s J n F 1 b 3 Q 7 T W F q L i B K Z X V n Z C B q d X J l c m V u I G J p a i B t Y X J z J n F 1 b 3 Q 7 L C Z x d W 9 0 O 0 t v c n B z I H N l b m l v c m V u J n F 1 b 3 Q 7 L C Z x d W 9 0 O 0 p 1 b m l v c m V u I G t v c n B z I D E m c X V v d D s s J n F 1 b 3 Q 7 S n V u a W 9 y Z W 4 g a 2 9 y c H M g M i Z x d W 9 0 O y w m c X V v d D t B c 3 B p c m F u d G V u I G t v c n B z I D E m c X V v d D s s J n F 1 b 3 Q 7 Q X N w a X J h b n R l b i B r b 3 J w c y A y J n F 1 b 3 Q 7 L C Z x d W 9 0 O 0 F j c m 9 i Y X R p c 2 N o I H N l b m l v c m V u J n F 1 b 3 Q 7 L C Z x d W 9 0 O 0 F j c m 9 i Y X R p c 2 N o I G p 1 b m l v c m V u J n F 1 b 3 Q 7 L C Z x d W 9 0 O 0 F j c m 9 i Y X R p c 2 N o I G F z c G l y Y W 5 0 Z W 4 m c X V v d D s s J n F 1 b 3 Q 7 T 3 B n Z X Z l b i B 2 Z W 5 k Z W x p Z X J z I G l u Z C 4 m c X V v d D s s J n F 1 b 3 Q 7 Q W N y b 2 I u I H N l b m l v c m V u I G l u Z G l 2 L i Z x d W 9 0 O y w m c X V v d D t B Y 3 J v Y i 4 g a n V u a W 9 y Z W 4 g a W 5 k a X Y u J n F 1 b 3 Q 7 L C Z x d W 9 0 O 0 F j c m 9 i L i B h c 3 B p c m F u d G V u I G l u Z G l 2 L i Z x d W 9 0 O y w m c X V v d D t E Z W V s b m F t Z S B o b 2 9 m Z G t v c n B z J n F 1 b 3 Q 7 L C Z x d W 9 0 O 0 d y b 2 V w Z W 4 s I H R l Y W 1 z L C B l b n N l b W J s Z X M g Z W 4 g Z H V v X H U w M D I 3 c y Z x d W 9 0 O y w m c X V v d D t B Y W 5 0 Y W w g b 3 B n Z W d l d m V u I G 1 h a m 9 y Z X R 0 Z X M m c X V v d D s s J n F 1 b 3 Q 7 T 3 B n Z X Z l b i B i a W V s Z W 1 h b m 5 l b i Z x d W 9 0 O y w m c X V v d D t T Z W 5 p b 3 J l b i Z x d W 9 0 O y w m c X V v d D t K b 2 5 n I F Z v b H d h c 3 N l b m U m c X V v d D s s J n F 1 b 3 Q 7 S n V u a W 9 y Z W 4 m c X V v d D s s J n F 1 b 3 Q 7 Q X N w a X J h b n R l b i Z x d W 9 0 O y w m c X V v d D t E Z W V s b m F t Z S B t Y X J r Z X R l b n R z d G V y c y Z x d W 9 0 O y w m c X V v d D t B Y W 5 0 Y W w g b H V j a H R n Z X d l Z X J z Y 2 h 1 d H R l c n M m c X V v d D s s J n F 1 b 3 Q 7 Q W F u d G F s I G x 1 Y 2 h 0 c G l z d G 9 v b H N j a H V 0 d G V y c y Z x d W 9 0 O y w m c X V v d D t B Y W 5 0 Y W w g a G F u Z G J v b 2 d z Y 2 h 1 d H R l c n M m c X V v d D s s J n F 1 b 3 Q 7 Q W F u d G F s I G t y d W l z Y m 9 v Z 3 N j a H V 0 d G V y c y Z x d W 9 0 O y w m c X V v d D s o Q W F u d G F s I G p l d W d k a 2 9 y c H N l b i Z x d W 9 0 O y w m c X V v d D t U b 3 R h Y W w g Y W F u d G F s I G R l Z W x u Z W 1 l c n M m c X V v d D s s J n F 1 b 3 Q 7 V 2 F h c n Z h b i B h Y W 5 0 Y W w g a m V 1 Z 2 Q g K H Q v b S A x N S B q Y W F y K S Z x d W 9 0 O y w m c X V v d D t L Y W 5 v b i B l d G M u J n F 1 b 3 Q 7 L C Z x d W 9 0 O 1 B h Y X J k Z W 4 g Z W 4 v b 2 Y g a 2 9 l d H N l b i Z x d W 9 0 O y w m c X V v d D t U b 2 V s a W N o d G l u Z y 9 v c G 1 l c m t p b m d l b i Z x d W 9 0 O y w m c X V v d D t J b n p l b m R p b m c t S U Q m c X V v d D s s J n F 1 b 3 Q 7 S W 5 6 Z W 5 k Z G F 0 d W 0 m c X V v d D s s J n F 1 b 3 Q 7 R G F 0 Z S B V c G R h d G V k J n F 1 b 3 Q 7 L C Z x d W 9 0 O 0 5 h Y W 0 g d m F u I G h l d C B o b 2 9 m Z G t v c n B z J n F 1 b 3 Q 7 L C Z x d W 9 0 O 1 p h b C B v c C B 0 c m V k Z W 4 g Y W x z I C h o b 2 9 m Z G t v c n B z K S Z x d W 9 0 O y w m c X V v d D t W b 3 J t I H Z h b i B 0 d 2 V l I G 1 1 e m l l a 3 d l c m t l b i A o a G 9 v Z m R r b 3 J w c y k m c X V v d D s s J n F 1 b 3 Q 7 W m F s I H V p d G t v b W V u I G l u I G R l O i A o a G 9 v Z m R r b 3 J w c y k m c X V v d D s s J n F 1 b 3 Q 7 T X V 6 a W V r d 2 V y a z E g K G h v b 2 Z k a 2 9 y c H M p J n F 1 b 3 Q 7 L C Z x d W 9 0 O 0 1 1 e m l l a 3 d l c m s y I C h o b 2 9 m Z G t v c n B z K S Z x d W 9 0 O y w m c X V v d D t L b 3 J w c y B i Z X N 0 Y W F 0 I H V p d C A u L i 4 g Z G V l b G 5 l b W V y c y A o a G 9 v Z m R r b 3 J w c y k m c X V v d D s s J n F 1 b 3 Q 7 V 2 9 y Z H Q g Z X I g Z 2 V i c n V p a y B n Z W 1 h Y W t 0 I H Z h b i B t Z W N o Y W 5 p c 2 N o Z S B t d X p p Z W s / J n F 1 b 3 Q 7 L C Z x d W 9 0 O 0 9 u Z G V y Z G V s Z W 4 m c X V v d D s s J n F 1 b 3 Q 7 U 2 V j d G l l c y Z x d W 9 0 O y w m c X V v d D t M Z W V m d G l q Z H N j Y X R l Z 2 9 y a W U m c X V v d D t d I i A v P j x F b n R y e S B U e X B l P S J G a W x s Q 2 9 s d W 1 u V H l w Z X M i I F Z h b H V l P S J z Q m d Z R 0 J n W U d C Z 1 l E Q X d N R E F 3 T U R B d 0 1 E Q X d N R 0 F 3 T U R B d 0 1 E Q X d Z R E F 3 T U R B d 0 1 E Q m d Z R 0 J n W U d C Z 1 l H Q m d Z R 0 F 3 W U d C Z 1 k 9 I i A v P j x F b n R y e S B U e X B l P S J G a W x s T G F z d F V w Z G F 0 Z W Q i I F Z h b H V l P S J k M j A y N S 0 x M i 0 w N 1 Q x M T o w M j o x N S 4 w M D k 0 O D E w W i I g L z 4 8 R W 5 0 c n k g V H l w Z T 0 i R m l s b E V y c m 9 y Q 2 9 1 b n Q i I F Z h b H V l P S J s M C I g L z 4 8 R W 5 0 c n k g V H l w Z T 0 i R m l s b E V y c m 9 y Q 2 9 k Z S I g V m F s d W U 9 I n N V b m t u b 3 d u I i A v P j x F b n R y e S B U e X B l P S J G a W x s Q 2 9 1 b n Q i I F Z h b H V l P S J s M i I g L z 4 8 R W 5 0 c n k g V H l w Z T 0 i R m l s b F R h c m d l d C I g V m F s d W U 9 I n N L R E F f I i A v P j x F b n R y e S B U e X B l P S J G a W x s Z W R D b 2 1 w b G V 0 Z V J l c 3 V s d F R v V 2 9 y a 3 N o Z W V 0 I i B W Y W x 1 Z T 0 i b D E i I C 8 + P E V u d H J 5 I F R 5 c G U 9 I k J 1 Z m Z l c k 5 l e H R S Z W Z y Z X N o I i B W Y W x 1 Z T 0 i b D E i I C 8 + P E V u d H J 5 I F R 5 c G U 9 I k Z p b G x T d G F 0 d X M i I F Z h b H V l P S J z Q 2 9 t c G x l d G U i I C 8 + P E V u d H J 5 I F R 5 c G U 9 I k F k Z G V k V G 9 E Y X R h T W 9 k Z W w i I F Z h b H V l P S J s M C I g L z 4 8 R W 5 0 c n k g V H l w Z T 0 i U m V s Y X R p b 2 5 z a G l w S W 5 m b 0 N v b n R h a W 5 l c i I g V m F s d W U 9 I n N 7 J n F 1 b 3 Q 7 Y 2 9 s d W 1 u Q 2 9 1 b n Q m c X V v d D s 6 N T M s J n F 1 b 3 Q 7 a 2 V 5 Q 2 9 s d W 1 u T m F t Z X M m c X V v d D s 6 W 1 0 s J n F 1 b 3 Q 7 c X V l c n l S Z W x h d G l v b n N o a X B z J n F 1 b 3 Q 7 O l t d L C Z x d W 9 0 O 2 N v b H V t b k l k Z W 5 0 a X R p Z X M m c X V v d D s 6 W y Z x d W 9 0 O 1 N l Y 3 R p b 2 4 x L 0 t E Q S 9 B d X R v U m V t b 3 Z l Z E N v b H V t b n M x L n t L c m l u Z 2 R h Z y w w f S Z x d W 9 0 O y w m c X V v d D t T Z W N 0 a W 9 u M S 9 L R E E v Q X V 0 b 1 J l b W 9 2 Z W R D b 2 x 1 b W 5 z M S 5 7 V m V y L m 5 y L i w x f S Z x d W 9 0 O y w m c X V v d D t T Z W N 0 a W 9 u M S 9 L R E E v Q X V 0 b 1 J l b W 9 2 Z W R D b 2 x 1 b W 5 z M S 5 7 T m F h b S B 2 Z X J l b m l n a W 5 n L D J 9 J n F 1 b 3 Q 7 L C Z x d W 9 0 O 1 N l Y 3 R p b 2 4 x L 0 t E Q S 9 B d X R v U m V t b 3 Z l Z E N v b H V t b n M x L n t E Z W x l Z 2 F 0 a W U s M 3 0 m c X V v d D s s J n F 1 b 3 Q 7 U 2 V j d G l v b j E v S 0 R B L 0 F 1 d G 9 S Z W 1 v d m V k Q 2 9 s d W 1 u c z E u e 0 1 1 e m l l a 2 t v c n B z I H R p a m R l b n M g b W F y c y B l b i B k Z W Z p b F x 1 M D B F O S w 0 f S Z x d W 9 0 O y w m c X V v d D t T Z W N 0 a W 9 u M S 9 L R E E v Q X V 0 b 1 J l b W 9 2 Z W R D b 2 x 1 b W 5 z M S 5 7 R G V l b G 5 h b W U g a m V 1 Z 2 R r b 2 5 p b m d z Y 2 h p Z X R l b i w 1 f S Z x d W 9 0 O y w m c X V v d D t T Z W N 0 a W 9 u M S 9 L R E E v Q X V 0 b 1 J l b W 9 2 Z W R D b 2 x 1 b W 5 z M S 5 7 T W F q L i B T Z W 5 p b 3 J l b i B q d X J l c m V u I G J p a i B t Y X J z L D Z 9 J n F 1 b 3 Q 7 L C Z x d W 9 0 O 1 N l Y 3 R p b 2 4 x L 0 t E Q S 9 B d X R v U m V t b 3 Z l Z E N v b H V t b n M x L n t N Y W o u I E p l d W d k I G p 1 c m V y Z W 4 g Y m l q I G 1 h c n M s N 3 0 m c X V v d D s s J n F 1 b 3 Q 7 U 2 V j d G l v b j E v S 0 R B L 0 F 1 d G 9 S Z W 1 v d m V k Q 2 9 s d W 1 u c z E u e 0 t v c n B z I H N l b m l v c m V u L D h 9 J n F 1 b 3 Q 7 L C Z x d W 9 0 O 1 N l Y 3 R p b 2 4 x L 0 t E Q S 9 B d X R v U m V t b 3 Z l Z E N v b H V t b n M x L n t K d W 5 p b 3 J l b i B r b 3 J w c y A x L D l 9 J n F 1 b 3 Q 7 L C Z x d W 9 0 O 1 N l Y 3 R p b 2 4 x L 0 t E Q S 9 B d X R v U m V t b 3 Z l Z E N v b H V t b n M x L n t K d W 5 p b 3 J l b i B r b 3 J w c y A y L D E w f S Z x d W 9 0 O y w m c X V v d D t T Z W N 0 a W 9 u M S 9 L R E E v Q X V 0 b 1 J l b W 9 2 Z W R D b 2 x 1 b W 5 z M S 5 7 Q X N w a X J h b n R l b i B r b 3 J w c y A x L D E x f S Z x d W 9 0 O y w m c X V v d D t T Z W N 0 a W 9 u M S 9 L R E E v Q X V 0 b 1 J l b W 9 2 Z W R D b 2 x 1 b W 5 z M S 5 7 Q X N w a X J h b n R l b i B r b 3 J w c y A y L D E y f S Z x d W 9 0 O y w m c X V v d D t T Z W N 0 a W 9 u M S 9 L R E E v Q X V 0 b 1 J l b W 9 2 Z W R D b 2 x 1 b W 5 z M S 5 7 Q W N y b 2 J h d G l z Y 2 g g c 2 V u a W 9 y Z W 4 s M T N 9 J n F 1 b 3 Q 7 L C Z x d W 9 0 O 1 N l Y 3 R p b 2 4 x L 0 t E Q S 9 B d X R v U m V t b 3 Z l Z E N v b H V t b n M x L n t B Y 3 J v Y m F 0 a X N j a C B q d W 5 p b 3 J l b i w x N H 0 m c X V v d D s s J n F 1 b 3 Q 7 U 2 V j d G l v b j E v S 0 R B L 0 F 1 d G 9 S Z W 1 v d m V k Q 2 9 s d W 1 u c z E u e 0 F j c m 9 i Y X R p c 2 N o I G F z c G l y Y W 5 0 Z W 4 s M T V 9 J n F 1 b 3 Q 7 L C Z x d W 9 0 O 1 N l Y 3 R p b 2 4 x L 0 t E Q S 9 B d X R v U m V t b 3 Z l Z E N v b H V t b n M x L n t P c G d l d m V u I H Z l b m R l b G l l c n M g a W 5 k L i w x N n 0 m c X V v d D s s J n F 1 b 3 Q 7 U 2 V j d G l v b j E v S 0 R B L 0 F 1 d G 9 S Z W 1 v d m V k Q 2 9 s d W 1 u c z E u e 0 F j c m 9 i L i B z Z W 5 p b 3 J l b i B p b m R p d i 4 s M T d 9 J n F 1 b 3 Q 7 L C Z x d W 9 0 O 1 N l Y 3 R p b 2 4 x L 0 t E Q S 9 B d X R v U m V t b 3 Z l Z E N v b H V t b n M x L n t B Y 3 J v Y i 4 g a n V u a W 9 y Z W 4 g a W 5 k a X Y u L D E 4 f S Z x d W 9 0 O y w m c X V v d D t T Z W N 0 a W 9 u M S 9 L R E E v Q X V 0 b 1 J l b W 9 2 Z W R D b 2 x 1 b W 5 z M S 5 7 Q W N y b 2 I u I G F z c G l y Y W 5 0 Z W 4 g a W 5 k a X Y u L D E 5 f S Z x d W 9 0 O y w m c X V v d D t T Z W N 0 a W 9 u M S 9 L R E E v Q X V 0 b 1 J l b W 9 2 Z W R D b 2 x 1 b W 5 z M S 5 7 R G V l b G 5 h b W U g a G 9 v Z m R r b 3 J w c y w y M H 0 m c X V v d D s s J n F 1 b 3 Q 7 U 2 V j d G l v b j E v S 0 R B L 0 F 1 d G 9 S Z W 1 v d m V k Q 2 9 s d W 1 u c z E u e 0 d y b 2 V w Z W 4 s I H R l Y W 1 z L C B l b n N l b W J s Z X M g Z W 4 g Z H V v X H U w M D I 3 c y w y M X 0 m c X V v d D s s J n F 1 b 3 Q 7 U 2 V j d G l v b j E v S 0 R B L 0 F 1 d G 9 S Z W 1 v d m V k Q 2 9 s d W 1 u c z E u e 0 F h b n R h b C B v c G d l Z 2 V 2 Z W 4 g b W F q b 3 J l d H R l c y w y M n 0 m c X V v d D s s J n F 1 b 3 Q 7 U 2 V j d G l v b j E v S 0 R B L 0 F 1 d G 9 S Z W 1 v d m V k Q 2 9 s d W 1 u c z E u e 0 9 w Z 2 V 2 Z W 4 g Y m l l b G V t Y W 5 u Z W 4 s M j N 9 J n F 1 b 3 Q 7 L C Z x d W 9 0 O 1 N l Y 3 R p b 2 4 x L 0 t E Q S 9 B d X R v U m V t b 3 Z l Z E N v b H V t b n M x L n t T Z W 5 p b 3 J l b i w y N H 0 m c X V v d D s s J n F 1 b 3 Q 7 U 2 V j d G l v b j E v S 0 R B L 0 F 1 d G 9 S Z W 1 v d m V k Q 2 9 s d W 1 u c z E u e 0 p v b m c g V m 9 s d 2 F z c 2 V u Z S w y N X 0 m c X V v d D s s J n F 1 b 3 Q 7 U 2 V j d G l v b j E v S 0 R B L 0 F 1 d G 9 S Z W 1 v d m V k Q 2 9 s d W 1 u c z E u e 0 p 1 b m l v c m V u L D I 2 f S Z x d W 9 0 O y w m c X V v d D t T Z W N 0 a W 9 u M S 9 L R E E v Q X V 0 b 1 J l b W 9 2 Z W R D b 2 x 1 b W 5 z M S 5 7 Q X N w a X J h b n R l b i w y N 3 0 m c X V v d D s s J n F 1 b 3 Q 7 U 2 V j d G l v b j E v S 0 R B L 0 F 1 d G 9 S Z W 1 v d m V k Q 2 9 s d W 1 u c z E u e 0 R l Z W x u Y W 1 l I G 1 h c m t l d G V u d H N 0 Z X J z L D I 4 f S Z x d W 9 0 O y w m c X V v d D t T Z W N 0 a W 9 u M S 9 L R E E v Q X V 0 b 1 J l b W 9 2 Z W R D b 2 x 1 b W 5 z M S 5 7 Q W F u d G F s I G x 1 Y 2 h 0 Z 2 V 3 Z W V y c 2 N o d X R 0 Z X J z L D I 5 f S Z x d W 9 0 O y w m c X V v d D t T Z W N 0 a W 9 u M S 9 L R E E v Q X V 0 b 1 J l b W 9 2 Z W R D b 2 x 1 b W 5 z M S 5 7 Q W F u d G F s I G x 1 Y 2 h 0 c G l z d G 9 v b H N j a H V 0 d G V y c y w z M H 0 m c X V v d D s s J n F 1 b 3 Q 7 U 2 V j d G l v b j E v S 0 R B L 0 F 1 d G 9 S Z W 1 v d m V k Q 2 9 s d W 1 u c z E u e 0 F h b n R h b C B o Y W 5 k Y m 9 v Z 3 N j a H V 0 d G V y c y w z M X 0 m c X V v d D s s J n F 1 b 3 Q 7 U 2 V j d G l v b j E v S 0 R B L 0 F 1 d G 9 S Z W 1 v d m V k Q 2 9 s d W 1 u c z E u e 0 F h b n R h b C B r c n V p c 2 J v b 2 d z Y 2 h 1 d H R l c n M s M z J 9 J n F 1 b 3 Q 7 L C Z x d W 9 0 O 1 N l Y 3 R p b 2 4 x L 0 t E Q S 9 B d X R v U m V t b 3 Z l Z E N v b H V t b n M x L n s o Q W F u d G F s I G p l d W d k a 2 9 y c H N l b i w z M 3 0 m c X V v d D s s J n F 1 b 3 Q 7 U 2 V j d G l v b j E v S 0 R B L 0 F 1 d G 9 S Z W 1 v d m V k Q 2 9 s d W 1 u c z E u e 1 R v d G F h b C B h Y W 5 0 Y W w g Z G V l b G 5 l b W V y c y w z N H 0 m c X V v d D s s J n F 1 b 3 Q 7 U 2 V j d G l v b j E v S 0 R B L 0 F 1 d G 9 S Z W 1 v d m V k Q 2 9 s d W 1 u c z E u e 1 d h Y X J 2 Y W 4 g Y W F u d G F s I G p l d W d k I C h 0 L 2 0 g M T U g a m F h c i k s M z V 9 J n F 1 b 3 Q 7 L C Z x d W 9 0 O 1 N l Y 3 R p b 2 4 x L 0 t E Q S 9 B d X R v U m V t b 3 Z l Z E N v b H V t b n M x L n t L Y W 5 v b i B l d G M u L D M 2 f S Z x d W 9 0 O y w m c X V v d D t T Z W N 0 a W 9 u M S 9 L R E E v Q X V 0 b 1 J l b W 9 2 Z W R D b 2 x 1 b W 5 z M S 5 7 U G F h c m R l b i B l b i 9 v Z i B r b 2 V 0 c 2 V u L D M 3 f S Z x d W 9 0 O y w m c X V v d D t T Z W N 0 a W 9 u M S 9 L R E E v Q X V 0 b 1 J l b W 9 2 Z W R D b 2 x 1 b W 5 z M S 5 7 V G 9 l b G l j a H R p b m c v b 3 B t Z X J r a W 5 n Z W 4 s M z h 9 J n F 1 b 3 Q 7 L C Z x d W 9 0 O 1 N l Y 3 R p b 2 4 x L 0 t E Q S 9 B d X R v U m V t b 3 Z l Z E N v b H V t b n M x L n t J b n p l b m R p b m c t S U Q s M z l 9 J n F 1 b 3 Q 7 L C Z x d W 9 0 O 1 N l Y 3 R p b 2 4 x L 0 t E Q S 9 B d X R v U m V t b 3 Z l Z E N v b H V t b n M x L n t J b n p l b m R k Y X R 1 b S w 0 M H 0 m c X V v d D s s J n F 1 b 3 Q 7 U 2 V j d G l v b j E v S 0 R B L 0 F 1 d G 9 S Z W 1 v d m V k Q 2 9 s d W 1 u c z E u e 0 R h d G U g V X B k Y X R l Z C w 0 M X 0 m c X V v d D s s J n F 1 b 3 Q 7 U 2 V j d G l v b j E v S 0 R B L 0 F 1 d G 9 S Z W 1 v d m V k Q 2 9 s d W 1 u c z E u e 0 5 h Y W 0 g d m F u I G h l d C B o b 2 9 m Z G t v c n B z L D Q y f S Z x d W 9 0 O y w m c X V v d D t T Z W N 0 a W 9 u M S 9 L R E E v Q X V 0 b 1 J l b W 9 2 Z W R D b 2 x 1 b W 5 z M S 5 7 W m F s I G 9 w I H R y Z W R l b i B h b H M g K G h v b 2 Z k a 2 9 y c H M p L D Q z f S Z x d W 9 0 O y w m c X V v d D t T Z W N 0 a W 9 u M S 9 L R E E v Q X V 0 b 1 J l b W 9 2 Z W R D b 2 x 1 b W 5 z M S 5 7 V m 9 y b S B 2 Y W 4 g d H d l Z S B t d X p p Z W t 3 Z X J r Z W 4 g K G h v b 2 Z k a 2 9 y c H M p L D Q 0 f S Z x d W 9 0 O y w m c X V v d D t T Z W N 0 a W 9 u M S 9 L R E E v Q X V 0 b 1 J l b W 9 2 Z W R D b 2 x 1 b W 5 z M S 5 7 W m F s I H V p d G t v b W V u I G l u I G R l O i A o a G 9 v Z m R r b 3 J w c y k s N D V 9 J n F 1 b 3 Q 7 L C Z x d W 9 0 O 1 N l Y 3 R p b 2 4 x L 0 t E Q S 9 B d X R v U m V t b 3 Z l Z E N v b H V t b n M x L n t N d X p p Z W t 3 Z X J r M S A o a G 9 v Z m R r b 3 J w c y k s N D Z 9 J n F 1 b 3 Q 7 L C Z x d W 9 0 O 1 N l Y 3 R p b 2 4 x L 0 t E Q S 9 B d X R v U m V t b 3 Z l Z E N v b H V t b n M x L n t N d X p p Z W t 3 Z X J r M i A o a G 9 v Z m R r b 3 J w c y k s N D d 9 J n F 1 b 3 Q 7 L C Z x d W 9 0 O 1 N l Y 3 R p b 2 4 x L 0 t E Q S 9 B d X R v U m V t b 3 Z l Z E N v b H V t b n M x L n t L b 3 J w c y B i Z X N 0 Y W F 0 I H V p d C A u L i 4 g Z G V l b G 5 l b W V y c y A o a G 9 v Z m R r b 3 J w c y k s N D h 9 J n F 1 b 3 Q 7 L C Z x d W 9 0 O 1 N l Y 3 R p b 2 4 x L 0 t E Q S 9 B d X R v U m V t b 3 Z l Z E N v b H V t b n M x L n t X b 3 J k d C B l c i B n Z W J y d W l r I G d l b W F h a 3 Q g d m F u I G 1 l Y 2 h h b m l z Y 2 h l I G 1 1 e m l l a z 8 s N D l 9 J n F 1 b 3 Q 7 L C Z x d W 9 0 O 1 N l Y 3 R p b 2 4 x L 0 t E Q S 9 B d X R v U m V t b 3 Z l Z E N v b H V t b n M x L n t P b m R l c m R l b G V u L D U w f S Z x d W 9 0 O y w m c X V v d D t T Z W N 0 a W 9 u M S 9 L R E E v Q X V 0 b 1 J l b W 9 2 Z W R D b 2 x 1 b W 5 z M S 5 7 U 2 V j d G l l c y w 1 M X 0 m c X V v d D s s J n F 1 b 3 Q 7 U 2 V j d G l v b j E v S 0 R B L 0 F 1 d G 9 S Z W 1 v d m V k Q 2 9 s d W 1 u c z E u e 0 x l Z W Z 0 a W p k c 2 N h d G V n b 3 J p Z S w 1 M n 0 m c X V v d D t d L C Z x d W 9 0 O 0 N v b H V t b k N v d W 5 0 J n F 1 b 3 Q 7 O j U z L C Z x d W 9 0 O 0 t l e U N v b H V t b k 5 h b W V z J n F 1 b 3 Q 7 O l t d L C Z x d W 9 0 O 0 N v b H V t b k l k Z W 5 0 a X R p Z X M m c X V v d D s 6 W y Z x d W 9 0 O 1 N l Y 3 R p b 2 4 x L 0 t E Q S 9 B d X R v U m V t b 3 Z l Z E N v b H V t b n M x L n t L c m l u Z 2 R h Z y w w f S Z x d W 9 0 O y w m c X V v d D t T Z W N 0 a W 9 u M S 9 L R E E v Q X V 0 b 1 J l b W 9 2 Z W R D b 2 x 1 b W 5 z M S 5 7 V m V y L m 5 y L i w x f S Z x d W 9 0 O y w m c X V v d D t T Z W N 0 a W 9 u M S 9 L R E E v Q X V 0 b 1 J l b W 9 2 Z W R D b 2 x 1 b W 5 z M S 5 7 T m F h b S B 2 Z X J l b m l n a W 5 n L D J 9 J n F 1 b 3 Q 7 L C Z x d W 9 0 O 1 N l Y 3 R p b 2 4 x L 0 t E Q S 9 B d X R v U m V t b 3 Z l Z E N v b H V t b n M x L n t E Z W x l Z 2 F 0 a W U s M 3 0 m c X V v d D s s J n F 1 b 3 Q 7 U 2 V j d G l v b j E v S 0 R B L 0 F 1 d G 9 S Z W 1 v d m V k Q 2 9 s d W 1 u c z E u e 0 1 1 e m l l a 2 t v c n B z I H R p a m R l b n M g b W F y c y B l b i B k Z W Z p b F x 1 M D B F O S w 0 f S Z x d W 9 0 O y w m c X V v d D t T Z W N 0 a W 9 u M S 9 L R E E v Q X V 0 b 1 J l b W 9 2 Z W R D b 2 x 1 b W 5 z M S 5 7 R G V l b G 5 h b W U g a m V 1 Z 2 R r b 2 5 p b m d z Y 2 h p Z X R l b i w 1 f S Z x d W 9 0 O y w m c X V v d D t T Z W N 0 a W 9 u M S 9 L R E E v Q X V 0 b 1 J l b W 9 2 Z W R D b 2 x 1 b W 5 z M S 5 7 T W F q L i B T Z W 5 p b 3 J l b i B q d X J l c m V u I G J p a i B t Y X J z L D Z 9 J n F 1 b 3 Q 7 L C Z x d W 9 0 O 1 N l Y 3 R p b 2 4 x L 0 t E Q S 9 B d X R v U m V t b 3 Z l Z E N v b H V t b n M x L n t N Y W o u I E p l d W d k I G p 1 c m V y Z W 4 g Y m l q I G 1 h c n M s N 3 0 m c X V v d D s s J n F 1 b 3 Q 7 U 2 V j d G l v b j E v S 0 R B L 0 F 1 d G 9 S Z W 1 v d m V k Q 2 9 s d W 1 u c z E u e 0 t v c n B z I H N l b m l v c m V u L D h 9 J n F 1 b 3 Q 7 L C Z x d W 9 0 O 1 N l Y 3 R p b 2 4 x L 0 t E Q S 9 B d X R v U m V t b 3 Z l Z E N v b H V t b n M x L n t K d W 5 p b 3 J l b i B r b 3 J w c y A x L D l 9 J n F 1 b 3 Q 7 L C Z x d W 9 0 O 1 N l Y 3 R p b 2 4 x L 0 t E Q S 9 B d X R v U m V t b 3 Z l Z E N v b H V t b n M x L n t K d W 5 p b 3 J l b i B r b 3 J w c y A y L D E w f S Z x d W 9 0 O y w m c X V v d D t T Z W N 0 a W 9 u M S 9 L R E E v Q X V 0 b 1 J l b W 9 2 Z W R D b 2 x 1 b W 5 z M S 5 7 Q X N w a X J h b n R l b i B r b 3 J w c y A x L D E x f S Z x d W 9 0 O y w m c X V v d D t T Z W N 0 a W 9 u M S 9 L R E E v Q X V 0 b 1 J l b W 9 2 Z W R D b 2 x 1 b W 5 z M S 5 7 Q X N w a X J h b n R l b i B r b 3 J w c y A y L D E y f S Z x d W 9 0 O y w m c X V v d D t T Z W N 0 a W 9 u M S 9 L R E E v Q X V 0 b 1 J l b W 9 2 Z W R D b 2 x 1 b W 5 z M S 5 7 Q W N y b 2 J h d G l z Y 2 g g c 2 V u a W 9 y Z W 4 s M T N 9 J n F 1 b 3 Q 7 L C Z x d W 9 0 O 1 N l Y 3 R p b 2 4 x L 0 t E Q S 9 B d X R v U m V t b 3 Z l Z E N v b H V t b n M x L n t B Y 3 J v Y m F 0 a X N j a C B q d W 5 p b 3 J l b i w x N H 0 m c X V v d D s s J n F 1 b 3 Q 7 U 2 V j d G l v b j E v S 0 R B L 0 F 1 d G 9 S Z W 1 v d m V k Q 2 9 s d W 1 u c z E u e 0 F j c m 9 i Y X R p c 2 N o I G F z c G l y Y W 5 0 Z W 4 s M T V 9 J n F 1 b 3 Q 7 L C Z x d W 9 0 O 1 N l Y 3 R p b 2 4 x L 0 t E Q S 9 B d X R v U m V t b 3 Z l Z E N v b H V t b n M x L n t P c G d l d m V u I H Z l b m R l b G l l c n M g a W 5 k L i w x N n 0 m c X V v d D s s J n F 1 b 3 Q 7 U 2 V j d G l v b j E v S 0 R B L 0 F 1 d G 9 S Z W 1 v d m V k Q 2 9 s d W 1 u c z E u e 0 F j c m 9 i L i B z Z W 5 p b 3 J l b i B p b m R p d i 4 s M T d 9 J n F 1 b 3 Q 7 L C Z x d W 9 0 O 1 N l Y 3 R p b 2 4 x L 0 t E Q S 9 B d X R v U m V t b 3 Z l Z E N v b H V t b n M x L n t B Y 3 J v Y i 4 g a n V u a W 9 y Z W 4 g a W 5 k a X Y u L D E 4 f S Z x d W 9 0 O y w m c X V v d D t T Z W N 0 a W 9 u M S 9 L R E E v Q X V 0 b 1 J l b W 9 2 Z W R D b 2 x 1 b W 5 z M S 5 7 Q W N y b 2 I u I G F z c G l y Y W 5 0 Z W 4 g a W 5 k a X Y u L D E 5 f S Z x d W 9 0 O y w m c X V v d D t T Z W N 0 a W 9 u M S 9 L R E E v Q X V 0 b 1 J l b W 9 2 Z W R D b 2 x 1 b W 5 z M S 5 7 R G V l b G 5 h b W U g a G 9 v Z m R r b 3 J w c y w y M H 0 m c X V v d D s s J n F 1 b 3 Q 7 U 2 V j d G l v b j E v S 0 R B L 0 F 1 d G 9 S Z W 1 v d m V k Q 2 9 s d W 1 u c z E u e 0 d y b 2 V w Z W 4 s I H R l Y W 1 z L C B l b n N l b W J s Z X M g Z W 4 g Z H V v X H U w M D I 3 c y w y M X 0 m c X V v d D s s J n F 1 b 3 Q 7 U 2 V j d G l v b j E v S 0 R B L 0 F 1 d G 9 S Z W 1 v d m V k Q 2 9 s d W 1 u c z E u e 0 F h b n R h b C B v c G d l Z 2 V 2 Z W 4 g b W F q b 3 J l d H R l c y w y M n 0 m c X V v d D s s J n F 1 b 3 Q 7 U 2 V j d G l v b j E v S 0 R B L 0 F 1 d G 9 S Z W 1 v d m V k Q 2 9 s d W 1 u c z E u e 0 9 w Z 2 V 2 Z W 4 g Y m l l b G V t Y W 5 u Z W 4 s M j N 9 J n F 1 b 3 Q 7 L C Z x d W 9 0 O 1 N l Y 3 R p b 2 4 x L 0 t E Q S 9 B d X R v U m V t b 3 Z l Z E N v b H V t b n M x L n t T Z W 5 p b 3 J l b i w y N H 0 m c X V v d D s s J n F 1 b 3 Q 7 U 2 V j d G l v b j E v S 0 R B L 0 F 1 d G 9 S Z W 1 v d m V k Q 2 9 s d W 1 u c z E u e 0 p v b m c g V m 9 s d 2 F z c 2 V u Z S w y N X 0 m c X V v d D s s J n F 1 b 3 Q 7 U 2 V j d G l v b j E v S 0 R B L 0 F 1 d G 9 S Z W 1 v d m V k Q 2 9 s d W 1 u c z E u e 0 p 1 b m l v c m V u L D I 2 f S Z x d W 9 0 O y w m c X V v d D t T Z W N 0 a W 9 u M S 9 L R E E v Q X V 0 b 1 J l b W 9 2 Z W R D b 2 x 1 b W 5 z M S 5 7 Q X N w a X J h b n R l b i w y N 3 0 m c X V v d D s s J n F 1 b 3 Q 7 U 2 V j d G l v b j E v S 0 R B L 0 F 1 d G 9 S Z W 1 v d m V k Q 2 9 s d W 1 u c z E u e 0 R l Z W x u Y W 1 l I G 1 h c m t l d G V u d H N 0 Z X J z L D I 4 f S Z x d W 9 0 O y w m c X V v d D t T Z W N 0 a W 9 u M S 9 L R E E v Q X V 0 b 1 J l b W 9 2 Z W R D b 2 x 1 b W 5 z M S 5 7 Q W F u d G F s I G x 1 Y 2 h 0 Z 2 V 3 Z W V y c 2 N o d X R 0 Z X J z L D I 5 f S Z x d W 9 0 O y w m c X V v d D t T Z W N 0 a W 9 u M S 9 L R E E v Q X V 0 b 1 J l b W 9 2 Z W R D b 2 x 1 b W 5 z M S 5 7 Q W F u d G F s I G x 1 Y 2 h 0 c G l z d G 9 v b H N j a H V 0 d G V y c y w z M H 0 m c X V v d D s s J n F 1 b 3 Q 7 U 2 V j d G l v b j E v S 0 R B L 0 F 1 d G 9 S Z W 1 v d m V k Q 2 9 s d W 1 u c z E u e 0 F h b n R h b C B o Y W 5 k Y m 9 v Z 3 N j a H V 0 d G V y c y w z M X 0 m c X V v d D s s J n F 1 b 3 Q 7 U 2 V j d G l v b j E v S 0 R B L 0 F 1 d G 9 S Z W 1 v d m V k Q 2 9 s d W 1 u c z E u e 0 F h b n R h b C B r c n V p c 2 J v b 2 d z Y 2 h 1 d H R l c n M s M z J 9 J n F 1 b 3 Q 7 L C Z x d W 9 0 O 1 N l Y 3 R p b 2 4 x L 0 t E Q S 9 B d X R v U m V t b 3 Z l Z E N v b H V t b n M x L n s o Q W F u d G F s I G p l d W d k a 2 9 y c H N l b i w z M 3 0 m c X V v d D s s J n F 1 b 3 Q 7 U 2 V j d G l v b j E v S 0 R B L 0 F 1 d G 9 S Z W 1 v d m V k Q 2 9 s d W 1 u c z E u e 1 R v d G F h b C B h Y W 5 0 Y W w g Z G V l b G 5 l b W V y c y w z N H 0 m c X V v d D s s J n F 1 b 3 Q 7 U 2 V j d G l v b j E v S 0 R B L 0 F 1 d G 9 S Z W 1 v d m V k Q 2 9 s d W 1 u c z E u e 1 d h Y X J 2 Y W 4 g Y W F u d G F s I G p l d W d k I C h 0 L 2 0 g M T U g a m F h c i k s M z V 9 J n F 1 b 3 Q 7 L C Z x d W 9 0 O 1 N l Y 3 R p b 2 4 x L 0 t E Q S 9 B d X R v U m V t b 3 Z l Z E N v b H V t b n M x L n t L Y W 5 v b i B l d G M u L D M 2 f S Z x d W 9 0 O y w m c X V v d D t T Z W N 0 a W 9 u M S 9 L R E E v Q X V 0 b 1 J l b W 9 2 Z W R D b 2 x 1 b W 5 z M S 5 7 U G F h c m R l b i B l b i 9 v Z i B r b 2 V 0 c 2 V u L D M 3 f S Z x d W 9 0 O y w m c X V v d D t T Z W N 0 a W 9 u M S 9 L R E E v Q X V 0 b 1 J l b W 9 2 Z W R D b 2 x 1 b W 5 z M S 5 7 V G 9 l b G l j a H R p b m c v b 3 B t Z X J r a W 5 n Z W 4 s M z h 9 J n F 1 b 3 Q 7 L C Z x d W 9 0 O 1 N l Y 3 R p b 2 4 x L 0 t E Q S 9 B d X R v U m V t b 3 Z l Z E N v b H V t b n M x L n t J b n p l b m R p b m c t S U Q s M z l 9 J n F 1 b 3 Q 7 L C Z x d W 9 0 O 1 N l Y 3 R p b 2 4 x L 0 t E Q S 9 B d X R v U m V t b 3 Z l Z E N v b H V t b n M x L n t J b n p l b m R k Y X R 1 b S w 0 M H 0 m c X V v d D s s J n F 1 b 3 Q 7 U 2 V j d G l v b j E v S 0 R B L 0 F 1 d G 9 S Z W 1 v d m V k Q 2 9 s d W 1 u c z E u e 0 R h d G U g V X B k Y X R l Z C w 0 M X 0 m c X V v d D s s J n F 1 b 3 Q 7 U 2 V j d G l v b j E v S 0 R B L 0 F 1 d G 9 S Z W 1 v d m V k Q 2 9 s d W 1 u c z E u e 0 5 h Y W 0 g d m F u I G h l d C B o b 2 9 m Z G t v c n B z L D Q y f S Z x d W 9 0 O y w m c X V v d D t T Z W N 0 a W 9 u M S 9 L R E E v Q X V 0 b 1 J l b W 9 2 Z W R D b 2 x 1 b W 5 z M S 5 7 W m F s I G 9 w I H R y Z W R l b i B h b H M g K G h v b 2 Z k a 2 9 y c H M p L D Q z f S Z x d W 9 0 O y w m c X V v d D t T Z W N 0 a W 9 u M S 9 L R E E v Q X V 0 b 1 J l b W 9 2 Z W R D b 2 x 1 b W 5 z M S 5 7 V m 9 y b S B 2 Y W 4 g d H d l Z S B t d X p p Z W t 3 Z X J r Z W 4 g K G h v b 2 Z k a 2 9 y c H M p L D Q 0 f S Z x d W 9 0 O y w m c X V v d D t T Z W N 0 a W 9 u M S 9 L R E E v Q X V 0 b 1 J l b W 9 2 Z W R D b 2 x 1 b W 5 z M S 5 7 W m F s I H V p d G t v b W V u I G l u I G R l O i A o a G 9 v Z m R r b 3 J w c y k s N D V 9 J n F 1 b 3 Q 7 L C Z x d W 9 0 O 1 N l Y 3 R p b 2 4 x L 0 t E Q S 9 B d X R v U m V t b 3 Z l Z E N v b H V t b n M x L n t N d X p p Z W t 3 Z X J r M S A o a G 9 v Z m R r b 3 J w c y k s N D Z 9 J n F 1 b 3 Q 7 L C Z x d W 9 0 O 1 N l Y 3 R p b 2 4 x L 0 t E Q S 9 B d X R v U m V t b 3 Z l Z E N v b H V t b n M x L n t N d X p p Z W t 3 Z X J r M i A o a G 9 v Z m R r b 3 J w c y k s N D d 9 J n F 1 b 3 Q 7 L C Z x d W 9 0 O 1 N l Y 3 R p b 2 4 x L 0 t E Q S 9 B d X R v U m V t b 3 Z l Z E N v b H V t b n M x L n t L b 3 J w c y B i Z X N 0 Y W F 0 I H V p d C A u L i 4 g Z G V l b G 5 l b W V y c y A o a G 9 v Z m R r b 3 J w c y k s N D h 9 J n F 1 b 3 Q 7 L C Z x d W 9 0 O 1 N l Y 3 R p b 2 4 x L 0 t E Q S 9 B d X R v U m V t b 3 Z l Z E N v b H V t b n M x L n t X b 3 J k d C B l c i B n Z W J y d W l r I G d l b W F h a 3 Q g d m F u I G 1 l Y 2 h h b m l z Y 2 h l I G 1 1 e m l l a z 8 s N D l 9 J n F 1 b 3 Q 7 L C Z x d W 9 0 O 1 N l Y 3 R p b 2 4 x L 0 t E Q S 9 B d X R v U m V t b 3 Z l Z E N v b H V t b n M x L n t P b m R l c m R l b G V u L D U w f S Z x d W 9 0 O y w m c X V v d D t T Z W N 0 a W 9 u M S 9 L R E E v Q X V 0 b 1 J l b W 9 2 Z W R D b 2 x 1 b W 5 z M S 5 7 U 2 V j d G l l c y w 1 M X 0 m c X V v d D s s J n F 1 b 3 Q 7 U 2 V j d G l v b j E v S 0 R B L 0 F 1 d G 9 S Z W 1 v d m V k Q 2 9 s d W 1 u c z E u e 0 x l Z W Z 0 a W p k c 2 N h d G V n b 3 J p Z S w 1 M n 0 m c X V v d D t d L C Z x d W 9 0 O 1 J l b G F 0 a W 9 u c 2 h p c E l u Z m 8 m c X V v d D s 6 W 1 1 9 I i A v P j w v U 3 R h Y m x l R W 5 0 c m l l c z 4 8 L 0 l 0 Z W 0 + P E l 0 Z W 0 + P E l 0 Z W 1 M b 2 N h d G l v b j 4 8 S X R l b V R 5 c G U + R m 9 y b X V s Y T w v S X R l b V R 5 c G U + P E l 0 Z W 1 Q Y X R o P l N l Y 3 R p b 2 4 x L 0 t E Q S 9 C c m 9 u P C 9 J d G V t U G F 0 a D 4 8 L 0 l 0 Z W 1 M b 2 N h d G l v b j 4 8 U 3 R h Y m x l R W 5 0 c m l l c y A v P j w v S X R l b T 4 8 S X R l b T 4 8 S X R l b U x v Y 2 F 0 a W 9 u P j x J d G V t V H l w Z T 5 G b 3 J t d W x h P C 9 J d G V t V H l w Z T 4 8 S X R l b V B h d G g + U 2 V j d G l v b j E v S 0 R B L 0 h l Y W R l c n M l M j B t Z X Q l M j B 2 Z X J o b 2 9 n Z C U y M G 5 p d m V h d T w v S X R l b V B h d G g + P C 9 J d G V t T G 9 j Y X R p b 2 4 + P F N 0 Y W J s Z U V u d H J p Z X M g L z 4 8 L 0 l 0 Z W 0 + P E l 0 Z W 0 + P E l 0 Z W 1 M b 2 N h d G l v b j 4 8 S X R l b V R 5 c G U + R m 9 y b X V s Y T w v S X R l b V R 5 c G U + P E l 0 Z W 1 Q Y X R o P l N l Y 3 R p b 2 4 x L 0 t E Q S 9 I Z X Q l M j B r b 2 x v b X R 5 c G U l M j B p c y U y M G d l d 2 l q e m l n Z D w v S X R l b V B h d G g + P C 9 J d G V t T G 9 j Y X R p b 2 4 + P F N 0 Y W J s Z U V u d H J p Z X M g L z 4 8 L 0 l 0 Z W 0 + P E l 0 Z W 0 + P E l 0 Z W 1 M b 2 N h d G l v b j 4 8 S X R l b V R 5 c G U + R m 9 y b X V s Y T w v S X R l b V R 5 c G U + P E l 0 Z W 1 Q Y X R o P l N l Y 3 R p b 2 4 x L 0 t E Q S 9 B Y W 5 n Z X B h c 3 Q l M j B p d G V t J T I w d G 9 l Z 2 V 2 b 2 V n Z D w v S X R l b V B h d G g + P C 9 J d G V t T G 9 j Y X R p b 2 4 + P F N 0 Y W J s Z U V u d H J p Z X M g L z 4 8 L 0 l 0 Z W 0 + P E l 0 Z W 0 + P E l 0 Z W 1 M b 2 N h d G l v b j 4 8 S X R l b V R 5 c G U + R m 9 y b X V s Y T w v S X R l b V R 5 c G U + P E l 0 Z W 1 Q Y X R o P l N l Y 3 R p b 2 4 x L 0 t E Q S 9 W b 2 9 y d 2 F h c m R l b G l q a 2 U l M j B r b 2 x v b S U y M G l u Z 2 V 2 b 2 V n Z D w v S X R l b V B h d G g + P C 9 J d G V t T G 9 j Y X R p b 2 4 + P F N 0 Y W J s Z U V u d H J p Z X M g L z 4 8 L 0 l 0 Z W 0 + P E l 0 Z W 0 + P E l 0 Z W 1 M b 2 N h d G l v b j 4 8 S X R l b V R 5 c G U + R m 9 y b X V s Y T w v S X R l b V R 5 c G U + P E l 0 Z W 1 Q Y X R o P l N l Y 3 R p b 2 4 x L 0 t E Q S 9 B Y W 5 n Z X B h c 3 Q l M j B p d G V t J T I w d G 9 l Z 2 V 2 b 2 V n Z D E 8 L 0 l 0 Z W 1 Q Y X R o P j w v S X R l b U x v Y 2 F 0 a W 9 u P j x T d G F i b G V F b n R y a W V z I C 8 + P C 9 J d G V t P j x J d G V t P j x J d G V t T G 9 j Y X R p b 2 4 + P E l 0 Z W 1 U e X B l P k Z v c m 1 1 b G E 8 L 0 l 0 Z W 1 U e X B l P j x J d G V t U G F 0 a D 5 T Z W N 0 a W 9 u M S 9 L R E E v V m 9 v c n d h Y X J k Z W x p a m t l J T I w a 2 9 s b 2 0 l M j B p b m d l d m 9 l Z 2 Q x P C 9 J d G V t U G F 0 a D 4 8 L 0 l 0 Z W 1 M b 2 N h d G l v b j 4 8 U 3 R h Y m x l R W 5 0 c m l l c y A v P j w v S X R l b T 4 8 S X R l b T 4 8 S X R l b U x v Y 2 F 0 a W 9 u P j x J d G V t V H l w Z T 5 G b 3 J t d W x h P C 9 J d G V t V H l w Z T 4 8 S X R l b V B h d G g + U 2 V j d G l v b j E v S 0 R B L 0 F h b m d l c G F z d C U y M G l 0 Z W 0 l M j B 0 b 2 V n Z X Z v Z W d k M j w v S X R l b V B h d G g + P C 9 J d G V t T G 9 j Y X R p b 2 4 + P F N 0 Y W J s Z U V u d H J p Z X M g L z 4 8 L 0 l 0 Z W 0 + P E l 0 Z W 0 + P E l 0 Z W 1 M b 2 N h d G l v b j 4 8 S X R l b V R 5 c G U + R m 9 y b X V s Y T w v S X R l b V R 5 c G U + P E l 0 Z W 1 Q Y X R o P l N l Y 3 R p b 2 4 x L 0 t E Q S 9 W b 2 9 y d 2 F h c m R l b G l q a 2 U l M j B r b 2 x v b S U y M G l u Z 2 V 2 b 2 V n Z D I 8 L 0 l 0 Z W 1 Q Y X R o P j w v S X R l b U x v Y 2 F 0 a W 9 u P j x T d G F i b G V F b n R y a W V z I C 8 + P C 9 J d G V t P j x J d G V t P j x J d G V t T G 9 j Y X R p b 2 4 + P E l 0 Z W 1 U e X B l P k Z v c m 1 1 b G E 8 L 0 l 0 Z W 1 U e X B l P j x J d G V t U G F 0 a D 5 T Z W N 0 a W 9 u M S 9 L R E E v Q W F u Z 2 V w Y X N 0 J T I w a X R l b S U y M H R v Z W d l d m 9 l Z 2 Q z P C 9 J d G V t U G F 0 a D 4 8 L 0 l 0 Z W 1 M b 2 N h d G l v b j 4 8 U 3 R h Y m x l R W 5 0 c m l l c y A v P j w v S X R l b T 4 8 S X R l b T 4 8 S X R l b U x v Y 2 F 0 a W 9 u P j x J d G V t V H l w Z T 5 G b 3 J t d W x h P C 9 J d G V t V H l w Z T 4 8 S X R l b V B h d G g + U 2 V j d G l v b j E v S 0 R B L 1 Z v b 3 J 3 Y W F y Z G V s a W p r Z S U y M G t v b G 9 t J T I w a W 5 n Z X Z v Z W d k M z w v S X R l b V B h d G g + P C 9 J d G V t T G 9 j Y X R p b 2 4 + P F N 0 Y W J s Z U V u d H J p Z X M g L z 4 8 L 0 l 0 Z W 0 + P E l 0 Z W 0 + P E l 0 Z W 1 M b 2 N h d G l v b j 4 8 S X R l b V R 5 c G U + R m 9 y b X V s Y T w v S X R l b V R 5 c G U + P E l 0 Z W 1 Q Y X R o P l N l Y 3 R p b 2 4 x L 0 t E Q S 9 B Y W 5 n Z X B h c 3 Q l M j B p d G V t J T I w d G 9 l Z 2 V 2 b 2 V n Z D Q 8 L 0 l 0 Z W 1 Q Y X R o P j w v S X R l b U x v Y 2 F 0 a W 9 u P j x T d G F i b G V F b n R y a W V z I C 8 + P C 9 J d G V t P j x J d G V t P j x J d G V t T G 9 j Y X R p b 2 4 + P E l 0 Z W 1 U e X B l P k Z v c m 1 1 b G E 8 L 0 l 0 Z W 1 U e X B l P j x J d G V t U G F 0 a D 5 T Z W N 0 a W 9 u M S 9 L R E E v V m 9 v c n d h Y X J k Z W x p a m t l J T I w a 2 9 s b 2 0 l M j B p b m d l d m 9 l Z 2 Q 0 P C 9 J d G V t U G F 0 a D 4 8 L 0 l 0 Z W 1 M b 2 N h d G l v b j 4 8 U 3 R h Y m x l R W 5 0 c m l l c y A v P j w v S X R l b T 4 8 S X R l b T 4 8 S X R l b U x v Y 2 F 0 a W 9 u P j x J d G V t V H l w Z T 5 G b 3 J t d W x h P C 9 J d G V t V H l w Z T 4 8 S X R l b V B h d G g + U 2 V j d G l v b j E v S 0 R B L 0 F h b m d l c G F z d C U y M G l 0 Z W 0 l M j B 0 b 2 V n Z X Z v Z W d k N T w v S X R l b V B h d G g + P C 9 J d G V t T G 9 j Y X R p b 2 4 + P F N 0 Y W J s Z U V u d H J p Z X M g L z 4 8 L 0 l 0 Z W 0 + P E l 0 Z W 0 + P E l 0 Z W 1 M b 2 N h d G l v b j 4 8 S X R l b V R 5 c G U + R m 9 y b X V s Y T w v S X R l b V R 5 c G U + P E l 0 Z W 1 Q Y X R o P l N l Y 3 R p b 2 4 x L 0 t E Q S 9 W b 2 9 y d 2 F h c m R l b G l q a 2 U l M j B r b 2 x v b S U y M G l u Z 2 V 2 b 2 V n Z D U 8 L 0 l 0 Z W 1 Q Y X R o P j w v S X R l b U x v Y 2 F 0 a W 9 u P j x T d G F i b G V F b n R y a W V z I C 8 + P C 9 J d G V t P j x J d G V t P j x J d G V t T G 9 j Y X R p b 2 4 + P E l 0 Z W 1 U e X B l P k Z v c m 1 1 b G E 8 L 0 l 0 Z W 1 U e X B l P j x J d G V t U G F 0 a D 5 T Z W N 0 a W 9 u M S 9 L R E E v Q W F u Z 2 V w Y X N 0 J T I w a X R l b S U y M H R v Z W d l d m 9 l Z 2 Q 2 P C 9 J d G V t U G F 0 a D 4 8 L 0 l 0 Z W 1 M b 2 N h d G l v b j 4 8 U 3 R h Y m x l R W 5 0 c m l l c y A v P j w v S X R l b T 4 8 S X R l b T 4 8 S X R l b U x v Y 2 F 0 a W 9 u P j x J d G V t V H l w Z T 5 G b 3 J t d W x h P C 9 J d G V t V H l w Z T 4 8 S X R l b V B h d G g + U 2 V j d G l v b j E v S 0 R B L 1 Z v b 3 J 3 Y W F y Z G V s a W p r Z S U y M G t v b G 9 t J T I w a W 5 n Z X Z v Z W d k N j w v S X R l b V B h d G g + P C 9 J d G V t T G 9 j Y X R p b 2 4 + P F N 0 Y W J s Z U V u d H J p Z X M g L z 4 8 L 0 l 0 Z W 0 + P E l 0 Z W 0 + P E l 0 Z W 1 M b 2 N h d G l v b j 4 8 S X R l b V R 5 c G U + R m 9 y b X V s Y T w v S X R l b V R 5 c G U + P E l 0 Z W 1 Q Y X R o P l N l Y 3 R p b 2 4 x L 0 t E Q S 9 B Y W 5 n Z X B h c 3 Q l M j B p d G V t J T I w d G 9 l Z 2 V 2 b 2 V n Z D c 8 L 0 l 0 Z W 1 Q Y X R o P j w v S X R l b U x v Y 2 F 0 a W 9 u P j x T d G F i b G V F b n R y a W V z I C 8 + P C 9 J d G V t P j x J d G V t P j x J d G V t T G 9 j Y X R p b 2 4 + P E l 0 Z W 1 U e X B l P k Z v c m 1 1 b G E 8 L 0 l 0 Z W 1 U e X B l P j x J d G V t U G F 0 a D 5 T Z W N 0 a W 9 u M S 9 L R E E v V m 9 v c n d h Y X J k Z W x p a m t l J T I w a 2 9 s b 2 0 l M j B p b m d l d m 9 l Z 2 Q 3 P C 9 J d G V t U G F 0 a D 4 8 L 0 l 0 Z W 1 M b 2 N h d G l v b j 4 8 U 3 R h Y m x l R W 5 0 c m l l c y A v P j w v S X R l b T 4 8 S X R l b T 4 8 S X R l b U x v Y 2 F 0 a W 9 u P j x J d G V t V H l w Z T 5 G b 3 J t d W x h P C 9 J d G V t V H l w Z T 4 8 S X R l b V B h d G g + U 2 V j d G l v b j E v S 0 R B L 0 F h b m d l c G F z d C U y M G l 0 Z W 0 l M j B 0 b 2 V n Z X Z v Z W d k O D w v S X R l b V B h d G g + P C 9 J d G V t T G 9 j Y X R p b 2 4 + P F N 0 Y W J s Z U V u d H J p Z X M g L z 4 8 L 0 l 0 Z W 0 + P E l 0 Z W 0 + P E l 0 Z W 1 M b 2 N h d G l v b j 4 8 S X R l b V R 5 c G U + R m 9 y b X V s Y T w v S X R l b V R 5 c G U + P E l 0 Z W 1 Q Y X R o P l N l Y 3 R p b 2 4 x L 0 t E Q S 9 W b 2 9 y d 2 F h c m R l b G l q a 2 U l M j B r b 2 x v b S U y M G l u Z 2 V 2 b 2 V n Z D g 8 L 0 l 0 Z W 1 Q Y X R o P j w v S X R l b U x v Y 2 F 0 a W 9 u P j x T d G F i b G V F b n R y a W V z I C 8 + P C 9 J d G V t P j x J d G V t P j x J d G V t T G 9 j Y X R p b 2 4 + P E l 0 Z W 1 U e X B l P k Z v c m 1 1 b G E 8 L 0 l 0 Z W 1 U e X B l P j x J d G V t U G F 0 a D 5 T Z W N 0 a W 9 u M S 9 L R E E v Q W F u Z 2 V w Y X N 0 J T I w a X R l b S U y M H R v Z W d l d m 9 l Z 2 Q 5 P C 9 J d G V t U G F 0 a D 4 8 L 0 l 0 Z W 1 M b 2 N h d G l v b j 4 8 U 3 R h Y m x l R W 5 0 c m l l c y A v P j w v S X R l b T 4 8 S X R l b T 4 8 S X R l b U x v Y 2 F 0 a W 9 u P j x J d G V t V H l w Z T 5 G b 3 J t d W x h P C 9 J d G V t V H l w Z T 4 8 S X R l b V B h d G g + U 2 V j d G l v b j E v S 0 R B L 1 Z v b 3 J 3 Y W F y Z G V s a W p r Z S U y M G t v b G 9 t J T I w a W 5 n Z X Z v Z W d k O T w v S X R l b V B h d G g + P C 9 J d G V t T G 9 j Y X R p b 2 4 + P F N 0 Y W J s Z U V u d H J p Z X M g L z 4 8 L 0 l 0 Z W 0 + P E l 0 Z W 0 + P E l 0 Z W 1 M b 2 N h d G l v b j 4 8 S X R l b V R 5 c G U + R m 9 y b X V s Y T w v S X R l b V R 5 c G U + P E l 0 Z W 1 Q Y X R o P l N l Y 3 R p b 2 4 x L 0 t E Q S 9 B Y W 5 n Z X B h c 3 Q l M j B p d G V t J T I w d G 9 l Z 2 V 2 b 2 V n Z D E w P C 9 J d G V t U G F 0 a D 4 8 L 0 l 0 Z W 1 M b 2 N h d G l v b j 4 8 U 3 R h Y m x l R W 5 0 c m l l c y A v P j w v S X R l b T 4 8 S X R l b T 4 8 S X R l b U x v Y 2 F 0 a W 9 u P j x J d G V t V H l w Z T 5 G b 3 J t d W x h P C 9 J d G V t V H l w Z T 4 8 S X R l b V B h d G g + U 2 V j d G l v b j E v S 0 R B L 1 Z v b 3 J 3 Y W F y Z G V s a W p r Z S U y M G t v b G 9 t J T I w a W 5 n Z X Z v Z W d k M T A 8 L 0 l 0 Z W 1 Q Y X R o P j w v S X R l b U x v Y 2 F 0 a W 9 u P j x T d G F i b G V F b n R y a W V z I C 8 + P C 9 J d G V t P j x J d G V t P j x J d G V t T G 9 j Y X R p b 2 4 + P E l 0 Z W 1 U e X B l P k Z v c m 1 1 b G E 8 L 0 l 0 Z W 1 U e X B l P j x J d G V t U G F 0 a D 5 T Z W N 0 a W 9 u M S 9 L R E E v Q W F u Z 2 V w Y X N 0 J T I w a X R l b S U y M H R v Z W d l d m 9 l Z 2 Q x M T w v S X R l b V B h d G g + P C 9 J d G V t T G 9 j Y X R p b 2 4 + P F N 0 Y W J s Z U V u d H J p Z X M g L z 4 8 L 0 l 0 Z W 0 + P E l 0 Z W 0 + P E l 0 Z W 1 M b 2 N h d G l v b j 4 8 S X R l b V R 5 c G U + R m 9 y b X V s Y T w v S X R l b V R 5 c G U + P E l 0 Z W 1 Q Y X R o P l N l Y 3 R p b 2 4 x L 0 t E Q S 9 W b 2 9 y d 2 F h c m R l b G l q a 2 U l M j B r b 2 x v b S U y M G l u Z 2 V 2 b 2 V n Z D E x P C 9 J d G V t U G F 0 a D 4 8 L 0 l 0 Z W 1 M b 2 N h d G l v b j 4 8 U 3 R h Y m x l R W 5 0 c m l l c y A v P j w v S X R l b T 4 8 S X R l b T 4 8 S X R l b U x v Y 2 F 0 a W 9 u P j x J d G V t V H l w Z T 5 G b 3 J t d W x h P C 9 J d G V t V H l w Z T 4 8 S X R l b V B h d G g + U 2 V j d G l v b j E v S 0 R B L 0 F h b m d l c G F z d C U y M G l 0 Z W 0 l M j B 0 b 2 V n Z X Z v Z W d k M T I 8 L 0 l 0 Z W 1 Q Y X R o P j w v S X R l b U x v Y 2 F 0 a W 9 u P j x T d G F i b G V F b n R y a W V z I C 8 + P C 9 J d G V t P j x J d G V t P j x J d G V t T G 9 j Y X R p b 2 4 + P E l 0 Z W 1 U e X B l P k Z v c m 1 1 b G E 8 L 0 l 0 Z W 1 U e X B l P j x J d G V t U G F 0 a D 5 T Z W N 0 a W 9 u M S 9 L R E E v V m 9 v c n d h Y X J k Z W x p a m t l J T I w a 2 9 s b 2 0 l M j B p b m d l d m 9 l Z 2 Q x M j w v S X R l b V B h d G g + P C 9 J d G V t T G 9 j Y X R p b 2 4 + P F N 0 Y W J s Z U V u d H J p Z X M g L z 4 8 L 0 l 0 Z W 0 + P E l 0 Z W 0 + P E l 0 Z W 1 M b 2 N h d G l v b j 4 8 S X R l b V R 5 c G U + R m 9 y b X V s Y T w v S X R l b V R 5 c G U + P E l 0 Z W 1 Q Y X R o P l N l Y 3 R p b 2 4 x L 0 t E Q S 9 B Y W 5 n Z X B h c 3 Q l M j B p d G V t J T I w d G 9 l Z 2 V 2 b 2 V n Z D E z P C 9 J d G V t U G F 0 a D 4 8 L 0 l 0 Z W 1 M b 2 N h d G l v b j 4 8 U 3 R h Y m x l R W 5 0 c m l l c y A v P j w v S X R l b T 4 8 S X R l b T 4 8 S X R l b U x v Y 2 F 0 a W 9 u P j x J d G V t V H l w Z T 5 G b 3 J t d W x h P C 9 J d G V t V H l w Z T 4 8 S X R l b V B h d G g + U 2 V j d G l v b j E v S 0 R B L 1 Z v b 3 J 3 Y W F y Z G V s a W p r Z S U y M G t v b G 9 t J T I w a W 5 n Z X Z v Z W d k M T M 8 L 0 l 0 Z W 1 Q Y X R o P j w v S X R l b U x v Y 2 F 0 a W 9 u P j x T d G F i b G V F b n R y a W V z I C 8 + P C 9 J d G V t P j x J d G V t P j x J d G V t T G 9 j Y X R p b 2 4 + P E l 0 Z W 1 U e X B l P k Z v c m 1 1 b G E 8 L 0 l 0 Z W 1 U e X B l P j x J d G V t U G F 0 a D 5 T Z W N 0 a W 9 u M S 9 L R E E v Q W F u Z 2 V w Y X N 0 J T I w a X R l b S U y M H R v Z W d l d m 9 l Z 2 Q x N D w v S X R l b V B h d G g + P C 9 J d G V t T G 9 j Y X R p b 2 4 + P F N 0 Y W J s Z U V u d H J p Z X M g L z 4 8 L 0 l 0 Z W 0 + P E l 0 Z W 0 + P E l 0 Z W 1 M b 2 N h d G l v b j 4 8 S X R l b V R 5 c G U + R m 9 y b X V s Y T w v S X R l b V R 5 c G U + P E l 0 Z W 1 Q Y X R o P l N l Y 3 R p b 2 4 x L 0 t E Q S 9 W b 2 9 y d 2 F h c m R l b G l q a 2 U l M j B r b 2 x v b S U y M G l u Z 2 V 2 b 2 V n Z D E 0 P C 9 J d G V t U G F 0 a D 4 8 L 0 l 0 Z W 1 M b 2 N h d G l v b j 4 8 U 3 R h Y m x l R W 5 0 c m l l c y A v P j w v S X R l b T 4 8 S X R l b T 4 8 S X R l b U x v Y 2 F 0 a W 9 u P j x J d G V t V H l w Z T 5 G b 3 J t d W x h P C 9 J d G V t V H l w Z T 4 8 S X R l b V B h d G g + U 2 V j d G l v b j E v S 0 R B L 0 F h b m d l c G F z d C U y M G l 0 Z W 0 l M j B 0 b 2 V n Z X Z v Z W d k M T U 8 L 0 l 0 Z W 1 Q Y X R o P j w v S X R l b U x v Y 2 F 0 a W 9 u P j x T d G F i b G V F b n R y a W V z I C 8 + P C 9 J d G V t P j x J d G V t P j x J d G V t T G 9 j Y X R p b 2 4 + P E l 0 Z W 1 U e X B l P k Z v c m 1 1 b G E 8 L 0 l 0 Z W 1 U e X B l P j x J d G V t U G F 0 a D 5 T Z W N 0 a W 9 u M S 9 L R E E v V m 9 v c n d h Y X J k Z W x p a m t l J T I w a 2 9 s b 2 0 l M j B p b m d l d m 9 l Z 2 Q x N T w v S X R l b V B h d G g + P C 9 J d G V t T G 9 j Y X R p b 2 4 + P F N 0 Y W J s Z U V u d H J p Z X M g L z 4 8 L 0 l 0 Z W 0 + P E l 0 Z W 0 + P E l 0 Z W 1 M b 2 N h d G l v b j 4 8 S X R l b V R 5 c G U + R m 9 y b X V s Y T w v S X R l b V R 5 c G U + P E l 0 Z W 1 Q Y X R o P l N l Y 3 R p b 2 4 x L 0 t E Q S 9 B Y W 5 n Z X B h c 3 Q l M j B p d G V t J T I w d G 9 l Z 2 V 2 b 2 V n Z D E 2 P C 9 J d G V t U G F 0 a D 4 8 L 0 l 0 Z W 1 M b 2 N h d G l v b j 4 8 U 3 R h Y m x l R W 5 0 c m l l c y A v P j w v S X R l b T 4 8 S X R l b T 4 8 S X R l b U x v Y 2 F 0 a W 9 u P j x J d G V t V H l w Z T 5 G b 3 J t d W x h P C 9 J d G V t V H l w Z T 4 8 S X R l b V B h d G g + U 2 V j d G l v b j E v S 0 R B L 1 Z v b 3 J 3 Y W F y Z G V s a W p r Z S U y M G t v b G 9 t J T I w a W 5 n Z X Z v Z W d k M T Y 8 L 0 l 0 Z W 1 Q Y X R o P j w v S X R l b U x v Y 2 F 0 a W 9 u P j x T d G F i b G V F b n R y a W V z I C 8 + P C 9 J d G V t P j x J d G V t P j x J d G V t T G 9 j Y X R p b 2 4 + P E l 0 Z W 1 U e X B l P k Z v c m 1 1 b G E 8 L 0 l 0 Z W 1 U e X B l P j x J d G V t U G F 0 a D 5 T Z W N 0 a W 9 u M S 9 L R E E v Q W F u Z 2 V w Y X N 0 J T I w a X R l b S U y M H R v Z W d l d m 9 l Z 2 Q x N z w v S X R l b V B h d G g + P C 9 J d G V t T G 9 j Y X R p b 2 4 + P F N 0 Y W J s Z U V u d H J p Z X M g L z 4 8 L 0 l 0 Z W 0 + P E l 0 Z W 0 + P E l 0 Z W 1 M b 2 N h d G l v b j 4 8 S X R l b V R 5 c G U + R m 9 y b X V s Y T w v S X R l b V R 5 c G U + P E l 0 Z W 1 Q Y X R o P l N l Y 3 R p b 2 4 x L 0 t E Q S 9 W b 2 9 y d 2 F h c m R l b G l q a 2 U l M j B r b 2 x v b S U y M G l u Z 2 V 2 b 2 V n Z D E 3 P C 9 J d G V t U G F 0 a D 4 8 L 0 l 0 Z W 1 M b 2 N h d G l v b j 4 8 U 3 R h Y m x l R W 5 0 c m l l c y A v P j w v S X R l b T 4 8 S X R l b T 4 8 S X R l b U x v Y 2 F 0 a W 9 u P j x J d G V t V H l w Z T 5 G b 3 J t d W x h P C 9 J d G V t V H l w Z T 4 8 S X R l b V B h d G g + U 2 V j d G l v b j E v S 0 R B L 0 F h b m d l c G F z d C U y M G l 0 Z W 0 l M j B 0 b 2 V n Z X Z v Z W d k M T g 8 L 0 l 0 Z W 1 Q Y X R o P j w v S X R l b U x v Y 2 F 0 a W 9 u P j x T d G F i b G V F b n R y a W V z I C 8 + P C 9 J d G V t P j x J d G V t P j x J d G V t T G 9 j Y X R p b 2 4 + P E l 0 Z W 1 U e X B l P k Z v c m 1 1 b G E 8 L 0 l 0 Z W 1 U e X B l P j x J d G V t U G F 0 a D 5 T Z W N 0 a W 9 u M S 9 L R E E v V m 9 v c n d h Y X J k Z W x p a m t l J T I w a 2 9 s b 2 0 l M j B p b m d l d m 9 l Z 2 Q x O D w v S X R l b V B h d G g + P C 9 J d G V t T G 9 j Y X R p b 2 4 + P F N 0 Y W J s Z U V u d H J p Z X M g L z 4 8 L 0 l 0 Z W 0 + P E l 0 Z W 0 + P E l 0 Z W 1 M b 2 N h d G l v b j 4 8 S X R l b V R 5 c G U + R m 9 y b X V s Y T w v S X R l b V R 5 c G U + P E l 0 Z W 1 Q Y X R o P l N l Y 3 R p b 2 4 x L 0 t E Q S 9 B Y W 5 n Z X B h c 3 Q l M j B p d G V t J T I w d G 9 l Z 2 V 2 b 2 V n Z D E 5 P C 9 J d G V t U G F 0 a D 4 8 L 0 l 0 Z W 1 M b 2 N h d G l v b j 4 8 U 3 R h Y m x l R W 5 0 c m l l c y A v P j w v S X R l b T 4 8 S X R l b T 4 8 S X R l b U x v Y 2 F 0 a W 9 u P j x J d G V t V H l w Z T 5 G b 3 J t d W x h P C 9 J d G V t V H l w Z T 4 8 S X R l b V B h d G g + U 2 V j d G l v b j E v S 0 R B L 1 Z v b 3 J 3 Y W F y Z G V s a W p r Z S U y M G t v b G 9 t J T I w a W 5 n Z X Z v Z W d k M T k 8 L 0 l 0 Z W 1 Q Y X R o P j w v S X R l b U x v Y 2 F 0 a W 9 u P j x T d G F i b G V F b n R y a W V z I C 8 + P C 9 J d G V t P j x J d G V t P j x J d G V t T G 9 j Y X R p b 2 4 + P E l 0 Z W 1 U e X B l P k Z v c m 1 1 b G E 8 L 0 l 0 Z W 1 U e X B l P j x J d G V t U G F 0 a D 5 T Z W N 0 a W 9 u M S 9 L R E E v Q W F u Z 2 V w Y X N 0 J T I w a X R l b S U y M H R v Z W d l d m 9 l Z 2 Q y M D w v S X R l b V B h d G g + P C 9 J d G V t T G 9 j Y X R p b 2 4 + P F N 0 Y W J s Z U V u d H J p Z X M g L z 4 8 L 0 l 0 Z W 0 + P E l 0 Z W 0 + P E l 0 Z W 1 M b 2 N h d G l v b j 4 8 S X R l b V R 5 c G U + R m 9 y b X V s Y T w v S X R l b V R 5 c G U + P E l 0 Z W 1 Q Y X R o P l N l Y 3 R p b 2 4 x L 0 t E Q S 9 W b 2 9 y d 2 F h c m R l b G l q a 2 U l M j B r b 2 x v b S U y M G l u Z 2 V 2 b 2 V n Z D I w P C 9 J d G V t U G F 0 a D 4 8 L 0 l 0 Z W 1 M b 2 N h d G l v b j 4 8 U 3 R h Y m x l R W 5 0 c m l l c y A v P j w v S X R l b T 4 8 S X R l b T 4 8 S X R l b U x v Y 2 F 0 a W 9 u P j x J d G V t V H l w Z T 5 G b 3 J t d W x h P C 9 J d G V t V H l w Z T 4 8 S X R l b V B h d G g + U 2 V j d G l v b j E v S 0 R B L 0 F h b m d l c G F z d C U y M G l 0 Z W 0 l M j B 0 b 2 V n Z X Z v Z W d k M j E 8 L 0 l 0 Z W 1 Q Y X R o P j w v S X R l b U x v Y 2 F 0 a W 9 u P j x T d G F i b G V F b n R y a W V z I C 8 + P C 9 J d G V t P j x J d G V t P j x J d G V t T G 9 j Y X R p b 2 4 + P E l 0 Z W 1 U e X B l P k Z v c m 1 1 b G E 8 L 0 l 0 Z W 1 U e X B l P j x J d G V t U G F 0 a D 5 T Z W N 0 a W 9 u M S 9 L R E E v V m 9 v c n d h Y X J k Z W x p a m t l J T I w a 2 9 s b 2 0 l M j B p b m d l d m 9 l Z 2 Q y M T w v S X R l b V B h d G g + P C 9 J d G V t T G 9 j Y X R p b 2 4 + P F N 0 Y W J s Z U V u d H J p Z X M g L z 4 8 L 0 l 0 Z W 0 + P E l 0 Z W 0 + P E l 0 Z W 1 M b 2 N h d G l v b j 4 8 S X R l b V R 5 c G U + R m 9 y b X V s Y T w v S X R l b V R 5 c G U + P E l 0 Z W 1 Q Y X R o P l N l Y 3 R p b 2 4 x L 0 t E Q S 9 B Y W 5 n Z X B h c 3 Q l M j B p d G V t J T I w d G 9 l Z 2 V 2 b 2 V n Z D I y P C 9 J d G V t U G F 0 a D 4 8 L 0 l 0 Z W 1 M b 2 N h d G l v b j 4 8 U 3 R h Y m x l R W 5 0 c m l l c y A v P j w v S X R l b T 4 8 S X R l b T 4 8 S X R l b U x v Y 2 F 0 a W 9 u P j x J d G V t V H l w Z T 5 G b 3 J t d W x h P C 9 J d G V t V H l w Z T 4 8 S X R l b V B h d G g + U 2 V j d G l v b j E v S 0 R B L 1 Z v b 3 J 3 Y W F y Z G V s a W p r Z S U y M G t v b G 9 t J T I w a W 5 n Z X Z v Z W d k M j I 8 L 0 l 0 Z W 1 Q Y X R o P j w v S X R l b U x v Y 2 F 0 a W 9 u P j x T d G F i b G V F b n R y a W V z I C 8 + P C 9 J d G V t P j x J d G V t P j x J d G V t T G 9 j Y X R p b 2 4 + P E l 0 Z W 1 U e X B l P k Z v c m 1 1 b G E 8 L 0 l 0 Z W 1 U e X B l P j x J d G V t U G F 0 a D 5 T Z W N 0 a W 9 u M S 9 L R E E v Q W F u Z 2 V w Y X N 0 J T I w a X R l b S U y M H R v Z W d l d m 9 l Z 2 Q y M z w v S X R l b V B h d G g + P C 9 J d G V t T G 9 j Y X R p b 2 4 + P F N 0 Y W J s Z U V u d H J p Z X M g L z 4 8 L 0 l 0 Z W 0 + P E l 0 Z W 0 + P E l 0 Z W 1 M b 2 N h d G l v b j 4 8 S X R l b V R 5 c G U + R m 9 y b X V s Y T w v S X R l b V R 5 c G U + P E l 0 Z W 1 Q Y X R o P l N l Y 3 R p b 2 4 x L 0 t E Q S 9 W b 2 9 y d 2 F h c m R l b G l q a 2 U l M j B r b 2 x v b S U y M G l u Z 2 V 2 b 2 V n Z D I z P C 9 J d G V t U G F 0 a D 4 8 L 0 l 0 Z W 1 M b 2 N h d G l v b j 4 8 U 3 R h Y m x l R W 5 0 c m l l c y A v P j w v S X R l b T 4 8 S X R l b T 4 8 S X R l b U x v Y 2 F 0 a W 9 u P j x J d G V t V H l w Z T 5 G b 3 J t d W x h P C 9 J d G V t V H l w Z T 4 8 S X R l b V B h d G g + U 2 V j d G l v b j E v S 0 R B L 0 F h b m d l c G F z d C U y M G l 0 Z W 0 l M j B 0 b 2 V n Z X Z v Z W d k M j Q 8 L 0 l 0 Z W 1 Q Y X R o P j w v S X R l b U x v Y 2 F 0 a W 9 u P j x T d G F i b G V F b n R y a W V z I C 8 + P C 9 J d G V t P j x J d G V t P j x J d G V t T G 9 j Y X R p b 2 4 + P E l 0 Z W 1 U e X B l P k Z v c m 1 1 b G E 8 L 0 l 0 Z W 1 U e X B l P j x J d G V t U G F 0 a D 5 T Z W N 0 a W 9 u M S 9 L R E E v V m 9 v c n d h Y X J k Z W x p a m t l J T I w a 2 9 s b 2 0 l M j B p b m d l d m 9 l Z 2 Q y N D w v S X R l b V B h d G g + P C 9 J d G V t T G 9 j Y X R p b 2 4 + P F N 0 Y W J s Z U V u d H J p Z X M g L z 4 8 L 0 l 0 Z W 0 + P E l 0 Z W 0 + P E l 0 Z W 1 M b 2 N h d G l v b j 4 8 S X R l b V R 5 c G U + R m 9 y b X V s Y T w v S X R l b V R 5 c G U + P E l 0 Z W 1 Q Y X R o P l N l Y 3 R p b 2 4 x L 0 t E Q S 9 B Y W 5 n Z X B h c 3 Q l M j B p d G V t J T I w d G 9 l Z 2 V 2 b 2 V n Z D I 1 P C 9 J d G V t U G F 0 a D 4 8 L 0 l 0 Z W 1 M b 2 N h d G l v b j 4 8 U 3 R h Y m x l R W 5 0 c m l l c y A v P j w v S X R l b T 4 8 S X R l b T 4 8 S X R l b U x v Y 2 F 0 a W 9 u P j x J d G V t V H l w Z T 5 G b 3 J t d W x h P C 9 J d G V t V H l w Z T 4 8 S X R l b V B h d G g + U 2 V j d G l v b j E v S 0 R B L 1 Z v b 3 J 3 Y W F y Z G V s a W p r Z S U y M G t v b G 9 t J T I w a W 5 n Z X Z v Z W d k M j U 8 L 0 l 0 Z W 1 Q Y X R o P j w v S X R l b U x v Y 2 F 0 a W 9 u P j x T d G F i b G V F b n R y a W V z I C 8 + P C 9 J d G V t P j x J d G V t P j x J d G V t T G 9 j Y X R p b 2 4 + P E l 0 Z W 1 U e X B l P k Z v c m 1 1 b G E 8 L 0 l 0 Z W 1 U e X B l P j x J d G V t U G F 0 a D 5 T Z W N 0 a W 9 u M S 9 L R E E v Q W F u Z 2 V w Y X N 0 J T I w a X R l b S U y M H R v Z W d l d m 9 l Z 2 Q y N j w v S X R l b V B h d G g + P C 9 J d G V t T G 9 j Y X R p b 2 4 + P F N 0 Y W J s Z U V u d H J p Z X M g L z 4 8 L 0 l 0 Z W 0 + P E l 0 Z W 0 + P E l 0 Z W 1 M b 2 N h d G l v b j 4 8 S X R l b V R 5 c G U + R m 9 y b X V s Y T w v S X R l b V R 5 c G U + P E l 0 Z W 1 Q Y X R o P l N l Y 3 R p b 2 4 x L 0 t E Q S 9 W b 2 9 y d 2 F h c m R l b G l q a 2 U l M j B r b 2 x v b S U y M G l u Z 2 V 2 b 2 V n Z D I 2 P C 9 J d G V t U G F 0 a D 4 8 L 0 l 0 Z W 1 M b 2 N h d G l v b j 4 8 U 3 R h Y m x l R W 5 0 c m l l c y A v P j w v S X R l b T 4 8 S X R l b T 4 8 S X R l b U x v Y 2 F 0 a W 9 u P j x J d G V t V H l w Z T 5 G b 3 J t d W x h P C 9 J d G V t V H l w Z T 4 8 S X R l b V B h d G g + U 2 V j d G l v b j E v S 0 R B L 0 F h b m d l c G F z d C U y M G l 0 Z W 0 l M j B 0 b 2 V n Z X Z v Z W d k M j c 8 L 0 l 0 Z W 1 Q Y X R o P j w v S X R l b U x v Y 2 F 0 a W 9 u P j x T d G F i b G V F b n R y a W V z I C 8 + P C 9 J d G V t P j x J d G V t P j x J d G V t T G 9 j Y X R p b 2 4 + P E l 0 Z W 1 U e X B l P k Z v c m 1 1 b G E 8 L 0 l 0 Z W 1 U e X B l P j x J d G V t U G F 0 a D 5 T Z W N 0 a W 9 u M S 9 L R E E v V m 9 v c n d h Y X J k Z W x p a m t l J T I w a 2 9 s b 2 0 l M j B p b m d l d m 9 l Z 2 Q y N z w v S X R l b V B h d G g + P C 9 J d G V t T G 9 j Y X R p b 2 4 + P F N 0 Y W J s Z U V u d H J p Z X M g L z 4 8 L 0 l 0 Z W 0 + P E l 0 Z W 0 + P E l 0 Z W 1 M b 2 N h d G l v b j 4 8 S X R l b V R 5 c G U + R m 9 y b X V s Y T w v S X R l b V R 5 c G U + P E l 0 Z W 1 Q Y X R o P l N l Y 3 R p b 2 4 x L 0 t E Q S 9 B Y W 5 n Z X B h c 3 Q l M j B p d G V t J T I w d G 9 l Z 2 V 2 b 2 V n Z D I 4 P C 9 J d G V t U G F 0 a D 4 8 L 0 l 0 Z W 1 M b 2 N h d G l v b j 4 8 U 3 R h Y m x l R W 5 0 c m l l c y A v P j w v S X R l b T 4 8 S X R l b T 4 8 S X R l b U x v Y 2 F 0 a W 9 u P j x J d G V t V H l w Z T 5 G b 3 J t d W x h P C 9 J d G V t V H l w Z T 4 8 S X R l b V B h d G g + U 2 V j d G l v b j E v S 0 R B L 1 Z v b 3 J 3 Y W F y Z G V s a W p r Z S U y M G t v b G 9 t J T I w a W 5 n Z X Z v Z W d k M j g 8 L 0 l 0 Z W 1 Q Y X R o P j w v S X R l b U x v Y 2 F 0 a W 9 u P j x T d G F i b G V F b n R y a W V z I C 8 + P C 9 J d G V t P j x J d G V t P j x J d G V t T G 9 j Y X R p b 2 4 + P E l 0 Z W 1 U e X B l P k Z v c m 1 1 b G E 8 L 0 l 0 Z W 1 U e X B l P j x J d G V t U G F 0 a D 5 T Z W N 0 a W 9 u M S 9 L R E E v Q W F u Z 2 V w Y X N 0 J T I w a X R l b S U y M H R v Z W d l d m 9 l Z 2 Q y O T w v S X R l b V B h d G g + P C 9 J d G V t T G 9 j Y X R p b 2 4 + P F N 0 Y W J s Z U V u d H J p Z X M g L z 4 8 L 0 l 0 Z W 0 + P E l 0 Z W 0 + P E l 0 Z W 1 M b 2 N h d G l v b j 4 8 S X R l b V R 5 c G U + R m 9 y b X V s Y T w v S X R l b V R 5 c G U + P E l 0 Z W 1 Q Y X R o P l N l Y 3 R p b 2 4 x L 0 t E Q S 9 W b 2 9 y d 2 F h c m R l b G l q a 2 U l M j B r b 2 x v b S U y M G l u Z 2 V 2 b 2 V n Z D I 5 P C 9 J d G V t U G F 0 a D 4 8 L 0 l 0 Z W 1 M b 2 N h d G l v b j 4 8 U 3 R h Y m x l R W 5 0 c m l l c y A v P j w v S X R l b T 4 8 S X R l b T 4 8 S X R l b U x v Y 2 F 0 a W 9 u P j x J d G V t V H l w Z T 5 G b 3 J t d W x h P C 9 J d G V t V H l w Z T 4 8 S X R l b V B h d G g + U 2 V j d G l v b j E v S 0 R B L 0 F h b m d l c G F z d C U y M G l 0 Z W 0 l M j B 0 b 2 V n Z X Z v Z W d k M z A 8 L 0 l 0 Z W 1 Q Y X R o P j w v S X R l b U x v Y 2 F 0 a W 9 u P j x T d G F i b G V F b n R y a W V z I C 8 + P C 9 J d G V t P j x J d G V t P j x J d G V t T G 9 j Y X R p b 2 4 + P E l 0 Z W 1 U e X B l P k Z v c m 1 1 b G E 8 L 0 l 0 Z W 1 U e X B l P j x J d G V t U G F 0 a D 5 T Z W N 0 a W 9 u M S 9 L R E E v Q W F u Z 2 V w Y X N 0 J T I w a X R l b S U y M H R v Z W d l d m 9 l Z 2 Q z M T w v S X R l b V B h d G g + P C 9 J d G V t T G 9 j Y X R p b 2 4 + P F N 0 Y W J s Z U V u d H J p Z X M g L z 4 8 L 0 l 0 Z W 0 + P E l 0 Z W 0 + P E l 0 Z W 1 M b 2 N h d G l v b j 4 8 S X R l b V R 5 c G U + R m 9 y b X V s Y T w v S X R l b V R 5 c G U + P E l 0 Z W 1 Q Y X R o P l N l Y 3 R p b 2 4 x L 0 t E Q S 9 B Y W 5 n Z X B h c 3 Q l M j B p d G V t J T I w d G 9 l Z 2 V 2 b 2 V n Z D M y P C 9 J d G V t U G F 0 a D 4 8 L 0 l 0 Z W 1 M b 2 N h d G l v b j 4 8 U 3 R h Y m x l R W 5 0 c m l l c y A v P j w v S X R l b T 4 8 S X R l b T 4 8 S X R l b U x v Y 2 F 0 a W 9 u P j x J d G V t V H l w Z T 5 G b 3 J t d W x h P C 9 J d G V t V H l w Z T 4 8 S X R l b V B h d G g + U 2 V j d G l v b j E v S 0 R B L 0 5 h b W V u J T I w d m F u J T I w a 2 9 s b 2 1 t Z W 4 l M j B n Z X d p a n p p Z 2 Q l M j A x P C 9 J d G V t U G F 0 a D 4 8 L 0 l 0 Z W 1 M b 2 N h d G l v b j 4 8 U 3 R h Y m x l R W 5 0 c m l l c y A v P j w v S X R l b T 4 8 S X R l b T 4 8 S X R l b U x v Y 2 F 0 a W 9 u P j x J d G V t V H l w Z T 5 G b 3 J t d W x h P C 9 J d G V t V H l w Z T 4 8 S X R l b V B h d G g + U 2 V j d G l v b j E v S 0 R B L 0 5 h b W V u J T I w d m F u J T I w a 2 9 s b 2 1 t Z W 4 l M j B n Z X d p a n p p Z 2 Q l M j A y P C 9 J d G V t U G F 0 a D 4 8 L 0 l 0 Z W 1 M b 2 N h d G l v b j 4 8 U 3 R h Y m x l R W 5 0 c m l l c y A v P j w v S X R l b T 4 8 S X R l b T 4 8 S X R l b U x v Y 2 F 0 a W 9 u P j x J d G V t V H l w Z T 5 G b 3 J t d W x h P C 9 J d G V t V H l w Z T 4 8 S X R l b V B h d G g + U 2 V j d G l v b j E v S 0 R B L 0 t v b G 9 t b W V u J T I w d m V y d 2 l q Z G V y Z D w v S X R l b V B h d G g + P C 9 J d G V t T G 9 j Y X R p b 2 4 + P F N 0 Y W J s Z U V u d H J p Z X M g L z 4 8 L 0 l 0 Z W 0 + P E l 0 Z W 0 + P E l 0 Z W 1 M b 2 N h d G l v b j 4 8 S X R l b V R 5 c G U + R m 9 y b X V s Y T w v S X R l b V R 5 c G U + P E l 0 Z W 1 Q Y X R o P l N l Y 3 R p b 2 4 x L 0 t E Q S 9 L b 2 x v b W 1 l b i U y M H Z l c n d p a m R l c m Q l M j A x P C 9 J d G V t U G F 0 a D 4 8 L 0 l 0 Z W 1 M b 2 N h d G l v b j 4 8 U 3 R h Y m x l R W 5 0 c m l l c y A v P j w v S X R l b T 4 8 S X R l b T 4 8 S X R l b U x v Y 2 F 0 a W 9 u P j x J d G V t V H l w Z T 5 G b 3 J t d W x h P C 9 J d G V t V H l w Z T 4 8 S X R l b V B h d G g + U 2 V j d G l v b j E v S 0 R B L 0 F h b m d l c G F z d C U y M G l 0 Z W 0 l M j B 0 b 2 V n Z X Z v Z W d k M z M 8 L 0 l 0 Z W 1 Q Y X R o P j w v S X R l b U x v Y 2 F 0 a W 9 u P j x T d G F i b G V F b n R y a W V z I C 8 + P C 9 J d G V t P j x J d G V t P j x J d G V t T G 9 j Y X R p b 2 4 + P E l 0 Z W 1 U e X B l P k Z v c m 1 1 b G E 8 L 0 l 0 Z W 1 U e X B l P j x J d G V t U G F 0 a D 5 T Z W N 0 a W 9 u M S 9 L R E E v Q W F u Z 2 V w Y X N 0 J T I w a X R l b S U y M H R v Z W d l d m 9 l Z 2 Q z N D w v S X R l b V B h d G g + P C 9 J d G V t T G 9 j Y X R p b 2 4 + P F N 0 Y W J s Z U V u d H J p Z X M g L z 4 8 L 0 l 0 Z W 0 + P E l 0 Z W 0 + P E l 0 Z W 1 M b 2 N h d G l v b j 4 8 S X R l b V R 5 c G U + R m 9 y b X V s Y T w v S X R l b V R 5 c G U + P E l 0 Z W 1 Q Y X R o P l N l Y 3 R p b 2 4 x L 0 t E Q S 9 B Y W 5 n Z X B h c 3 Q l M j B p d G V t J T I w d G 9 l Z 2 V 2 b 2 V n Z D M 1 P C 9 J d G V t U G F 0 a D 4 8 L 0 l 0 Z W 1 M b 2 N h d G l v b j 4 8 U 3 R h Y m x l R W 5 0 c m l l c y A v P j w v S X R l b T 4 8 S X R l b T 4 8 S X R l b U x v Y 2 F 0 a W 9 u P j x J d G V t V H l w Z T 5 G b 3 J t d W x h P C 9 J d G V t V H l w Z T 4 8 S X R l b V B h d G g + U 2 V j d G l v b j E v S 0 R B L 0 F h b m d l c G F z d C U y M G l 0 Z W 0 l M j B 0 b 2 V n Z X Z v Z W d k M z Y 8 L 0 l 0 Z W 1 Q Y X R o P j w v S X R l b U x v Y 2 F 0 a W 9 u P j x T d G F i b G V F b n R y a W V z I C 8 + P C 9 J d G V t P j x J d G V t P j x J d G V t T G 9 j Y X R p b 2 4 + P E l 0 Z W 1 U e X B l P k Z v c m 1 1 b G E 8 L 0 l 0 Z W 1 U e X B l P j x J d G V t U G F 0 a D 5 T Z W N 0 a W 9 u M S 9 L R E E v Q W F u Z 2 V w Y X N 0 J T I w a X R l b S U y M H R v Z W d l d m 9 l Z 2 Q z N z w v S X R l b V B h d G g + P C 9 J d G V t T G 9 j Y X R p b 2 4 + P F N 0 Y W J s Z U V u d H J p Z X M g L z 4 8 L 0 l 0 Z W 0 + P E l 0 Z W 0 + P E l 0 Z W 1 M b 2 N h d G l v b j 4 8 S X R l b V R 5 c G U + R m 9 y b X V s Y T w v S X R l b V R 5 c G U + P E l 0 Z W 1 Q Y X R o P l N l Y 3 R p b 2 4 x L 0 t E Q S 9 B Y W 5 n Z X B h c 3 Q l M j B p d G V t J T I w d G 9 l Z 2 V 2 b 2 V n Z D M 4 P C 9 J d G V t U G F 0 a D 4 8 L 0 l 0 Z W 1 M b 2 N h d G l v b j 4 8 U 3 R h Y m x l R W 5 0 c m l l c y A v P j w v S X R l b T 4 8 S X R l b T 4 8 S X R l b U x v Y 2 F 0 a W 9 u P j x J d G V t V H l w Z T 5 G b 3 J t d W x h P C 9 J d G V t V H l w Z T 4 8 S X R l b V B h d G g + U 2 V j d G l v b j E v S 0 R B L 0 F h b m d l c G F z d C U y M G l 0 Z W 0 l M j B 0 b 2 V n Z X Z v Z W d k M z k 8 L 0 l 0 Z W 1 Q Y X R o P j w v S X R l b U x v Y 2 F 0 a W 9 u P j x T d G F i b G V F b n R y a W V z I C 8 + P C 9 J d G V t P j x J d G V t P j x J d G V t T G 9 j Y X R p b 2 4 + P E l 0 Z W 1 U e X B l P k Z v c m 1 1 b G E 8 L 0 l 0 Z W 1 U e X B l P j x J d G V t U G F 0 a D 5 T Z W N 0 a W 9 u M S 9 L R E E v Q W F u Z 2 V w Y X N 0 J T I w a X R l b S U y M H R v Z W d l d m 9 l Z 2 Q 0 M D w v S X R l b V B h d G g + P C 9 J d G V t T G 9 j Y X R p b 2 4 + P F N 0 Y W J s Z U V u d H J p Z X M g L z 4 8 L 0 l 0 Z W 0 + P E l 0 Z W 0 + P E l 0 Z W 1 M b 2 N h d G l v b j 4 8 S X R l b V R 5 c G U + R m 9 y b X V s Y T w v S X R l b V R 5 c G U + P E l 0 Z W 1 Q Y X R o P l N l Y 3 R p b 2 4 x L 0 t E Q S 9 B Y W 5 n Z X B h c 3 Q l M j B p d G V t J T I w d G 9 l Z 2 V 2 b 2 V n Z D Q x P C 9 J d G V t U G F 0 a D 4 8 L 0 l 0 Z W 1 M b 2 N h d G l v b j 4 8 U 3 R h Y m x l R W 5 0 c m l l c y A v P j w v S X R l b T 4 8 S X R l b T 4 8 S X R l b U x v Y 2 F 0 a W 9 u P j x J d G V t V H l w Z T 5 G b 3 J t d W x h P C 9 J d G V t V H l w Z T 4 8 S X R l b V B h d G g + U 2 V j d G l v b j E v S 0 R B L 0 F h b m d l c G F z d C U y M G l 0 Z W 0 l M j B 0 b 2 V n Z X Z v Z W d k N D I 8 L 0 l 0 Z W 1 Q Y X R o P j w v S X R l b U x v Y 2 F 0 a W 9 u P j x T d G F i b G V F b n R y a W V z I C 8 + P C 9 J d G V t P j x J d G V t P j x J d G V t T G 9 j Y X R p b 2 4 + P E l 0 Z W 1 U e X B l P k Z v c m 1 1 b G E 8 L 0 l 0 Z W 1 U e X B l P j x J d G V t U G F 0 a D 5 T Z W N 0 a W 9 u M S 9 L R E E v Q W F u Z 2 V w Y X N 0 J T I w a X R l b S U y M H R v Z W d l d m 9 l Z 2 Q 0 M z w v S X R l b V B h d G g + P C 9 J d G V t T G 9 j Y X R p b 2 4 + P F N 0 Y W J s Z U V u d H J p Z X M g L z 4 8 L 0 l 0 Z W 0 + P E l 0 Z W 0 + P E l 0 Z W 1 M b 2 N h d G l v b j 4 8 S X R l b V R 5 c G U + R m 9 y b X V s Y T w v S X R l b V R 5 c G U + P E l 0 Z W 1 Q Y X R o P l N l Y 3 R p b 2 4 x L 0 t E Q S 9 B Y W 5 n Z X B h c 3 Q l M j B p d G V t J T I w d G 9 l Z 2 V 2 b 2 V n Z D Q 0 P C 9 J d G V t U G F 0 a D 4 8 L 0 l 0 Z W 1 M b 2 N h d G l v b j 4 8 U 3 R h Y m x l R W 5 0 c m l l c y A v P j w v S X R l b T 4 8 S X R l b T 4 8 S X R l b U x v Y 2 F 0 a W 9 u P j x J d G V t V H l w Z T 5 G b 3 J t d W x h P C 9 J d G V t V H l w Z T 4 8 S X R l b V B h d G g + U 2 V j d G l v b j E v S 0 R B L 0 F h b m d l c G F z d C U y M G l 0 Z W 0 l M j B 0 b 2 V n Z X Z v Z W d k N D U 8 L 0 l 0 Z W 1 Q Y X R o P j w v S X R l b U x v Y 2 F 0 a W 9 u P j x T d G F i b G V F b n R y a W V z I C 8 + P C 9 J d G V t P j x J d G V t P j x J d G V t T G 9 j Y X R p b 2 4 + P E l 0 Z W 1 U e X B l P k Z v c m 1 1 b G E 8 L 0 l 0 Z W 1 U e X B l P j x J d G V t U G F 0 a D 5 T Z W N 0 a W 9 u M S 9 L R E E v Q W F u Z 2 V w Y X N 0 J T I w a X R l b S U y M H R v Z W d l d m 9 l Z 2 Q 0 N j w v S X R l b V B h d G g + P C 9 J d G V t T G 9 j Y X R p b 2 4 + P F N 0 Y W J s Z U V u d H J p Z X M g L z 4 8 L 0 l 0 Z W 0 + P E l 0 Z W 0 + P E l 0 Z W 1 M b 2 N h d G l v b j 4 8 S X R l b V R 5 c G U + R m 9 y b X V s Y T w v S X R l b V R 5 c G U + P E l 0 Z W 1 Q Y X R o P l N l Y 3 R p b 2 4 x L 0 t E Q S 9 B Y W 5 n Z X B h c 3 Q l M j B p d G V t J T I w d G 9 l Z 2 V 2 b 2 V n Z D Q 3 P C 9 J d G V t U G F 0 a D 4 8 L 0 l 0 Z W 1 M b 2 N h d G l v b j 4 8 U 3 R h Y m x l R W 5 0 c m l l c y A v P j w v S X R l b T 4 8 S X R l b T 4 8 S X R l b U x v Y 2 F 0 a W 9 u P j x J d G V t V H l w Z T 5 G b 3 J t d W x h P C 9 J d G V t V H l w Z T 4 8 S X R l b V B h d G g + U 2 V j d G l v b j E v S 0 R B L 0 F h b m d l c G F z d C U y M G l 0 Z W 0 l M j B 0 b 2 V n Z X Z v Z W d k N D g 8 L 0 l 0 Z W 1 Q Y X R o P j w v S X R l b U x v Y 2 F 0 a W 9 u P j x T d G F i b G V F b n R y a W V z I C 8 + P C 9 J d G V t P j x J d G V t P j x J d G V t T G 9 j Y X R p b 2 4 + P E l 0 Z W 1 U e X B l P k Z v c m 1 1 b G E 8 L 0 l 0 Z W 1 U e X B l P j x J d G V t U G F 0 a D 5 T Z W N 0 a W 9 u M S 9 L R E E v Q W F u Z 2 V w Y X N 0 J T I w a X R l b S U y M H R v Z W d l d m 9 l Z 2 Q 0 O T w v S X R l b V B h d G g + P C 9 J d G V t T G 9 j Y X R p b 2 4 + P F N 0 Y W J s Z U V u d H J p Z X M g L z 4 8 L 0 l 0 Z W 0 + P E l 0 Z W 0 + P E l 0 Z W 1 M b 2 N h d G l v b j 4 8 S X R l b V R 5 c G U + R m 9 y b X V s Y T w v S X R l b V R 5 c G U + P E l 0 Z W 1 Q Y X R o P l N l Y 3 R p b 2 4 x L 0 t E Q S 9 B Y W 5 n Z X B h c 3 Q l M j B p d G V t J T I w d G 9 l Z 2 V 2 b 2 V n Z D U w P C 9 J d G V t U G F 0 a D 4 8 L 0 l 0 Z W 1 M b 2 N h d G l v b j 4 8 U 3 R h Y m x l R W 5 0 c m l l c y A v P j w v S X R l b T 4 8 S X R l b T 4 8 S X R l b U x v Y 2 F 0 a W 9 u P j x J d G V t V H l w Z T 5 G b 3 J t d W x h P C 9 J d G V t V H l w Z T 4 8 S X R l b V B h d G g + U 2 V j d G l v b j E v S 0 R B L 0 F h b m d l c G F z d C U y M G l 0 Z W 0 l M j B 0 b 2 V n Z X Z v Z W d k N T E 8 L 0 l 0 Z W 1 Q Y X R o P j w v S X R l b U x v Y 2 F 0 a W 9 u P j x T d G F i b G V F b n R y a W V z I C 8 + P C 9 J d G V t P j x J d G V t P j x J d G V t T G 9 j Y X R p b 2 4 + P E l 0 Z W 1 U e X B l P k Z v c m 1 1 b G E 8 L 0 l 0 Z W 1 U e X B l P j x J d G V t U G F 0 a D 5 T Z W N 0 a W 9 u M S 9 L R E E v Q W F u Z 2 V w Y X N 0 J T I w a X R l b S U y M H R v Z W d l d m 9 l Z 2 Q 1 M j w v S X R l b V B h d G g + P C 9 J d G V t T G 9 j Y X R p b 2 4 + P F N 0 Y W J s Z U V u d H J p Z X M g L z 4 8 L 0 l 0 Z W 0 + P E l 0 Z W 0 + P E l 0 Z W 1 M b 2 N h d G l v b j 4 8 S X R l b V R 5 c G U + R m 9 y b X V s Y T w v S X R l b V R 5 c G U + P E l 0 Z W 1 Q Y X R o P l N l Y 3 R p b 2 4 x L 0 t E Q S 9 B Y W 5 n Z X B h c 3 Q l M j B p d G V t J T I w d G 9 l Z 2 V 2 b 2 V n Z D U z P C 9 J d G V t U G F 0 a D 4 8 L 0 l 0 Z W 1 M b 2 N h d G l v b j 4 8 U 3 R h Y m x l R W 5 0 c m l l c y A v P j w v S X R l b T 4 8 S X R l b T 4 8 S X R l b U x v Y 2 F 0 a W 9 u P j x J d G V t V H l w Z T 5 G b 3 J t d W x h P C 9 J d G V t V H l w Z T 4 8 S X R l b V B h d G g + U 2 V j d G l v b j E v S 0 R B L 0 F h b m d l c G F z d C U y M G l 0 Z W 0 l M j B 0 b 2 V n Z X Z v Z W d k N T Q 8 L 0 l 0 Z W 1 Q Y X R o P j w v S X R l b U x v Y 2 F 0 a W 9 u P j x T d G F i b G V F b n R y a W V z I C 8 + P C 9 J d G V t P j x J d G V t P j x J d G V t T G 9 j Y X R p b 2 4 + P E l 0 Z W 1 U e X B l P k Z v c m 1 1 b G E 8 L 0 l 0 Z W 1 U e X B l P j x J d G V t U G F 0 a D 5 T Z W N 0 a W 9 u M S 9 L R E E v Q W F u Z 2 V w Y X N 0 J T I w a X R l b S U y M H R v Z W d l d m 9 l Z 2 Q 1 N T w v S X R l b V B h d G g + P C 9 J d G V t T G 9 j Y X R p b 2 4 + P F N 0 Y W J s Z U V u d H J p Z X M g L z 4 8 L 0 l 0 Z W 0 + P E l 0 Z W 0 + P E l 0 Z W 1 M b 2 N h d G l v b j 4 8 S X R l b V R 5 c G U + R m 9 y b X V s Y T w v S X R l b V R 5 c G U + P E l 0 Z W 1 Q Y X R o P l N l Y 3 R p b 2 4 x L 0 t E Q S 9 B Y W 5 n Z X B h c 3 Q l M j B p d G V t J T I w d G 9 l Z 2 V 2 b 2 V n Z D U 2 P C 9 J d G V t U G F 0 a D 4 8 L 0 l 0 Z W 1 M b 2 N h d G l v b j 4 8 U 3 R h Y m x l R W 5 0 c m l l c y A v P j w v S X R l b T 4 8 S X R l b T 4 8 S X R l b U x v Y 2 F 0 a W 9 u P j x J d G V t V H l w Z T 5 G b 3 J t d W x h P C 9 J d G V t V H l w Z T 4 8 S X R l b V B h d G g + U 2 V j d G l v b j E v S 0 R B L 0 F h b m d l c G F z d C U y M G l 0 Z W 0 l M j B 0 b 2 V n Z X Z v Z W d k N T c 8 L 0 l 0 Z W 1 Q Y X R o P j w v S X R l b U x v Y 2 F 0 a W 9 u P j x T d G F i b G V F b n R y a W V z I C 8 + P C 9 J d G V t P j x J d G V t P j x J d G V t T G 9 j Y X R p b 2 4 + P E l 0 Z W 1 U e X B l P k Z v c m 1 1 b G E 8 L 0 l 0 Z W 1 U e X B l P j x J d G V t U G F 0 a D 5 T Z W N 0 a W 9 u M S 9 L R E E v Q W F u Z 2 V w Y X N 0 J T I w a X R l b S U y M H R v Z W d l d m 9 l Z 2 Q 1 O D w v S X R l b V B h d G g + P C 9 J d G V t T G 9 j Y X R p b 2 4 + P F N 0 Y W J s Z U V u d H J p Z X M g L z 4 8 L 0 l 0 Z W 0 + P E l 0 Z W 0 + P E l 0 Z W 1 M b 2 N h d G l v b j 4 8 S X R l b V R 5 c G U + R m 9 y b X V s Y T w v S X R l b V R 5 c G U + P E l 0 Z W 1 Q Y X R o P l N l Y 3 R p b 2 4 x L 0 t E Q S 9 B Y W 5 n Z X B h c 3 Q l M j B p d G V t J T I w d G 9 l Z 2 V 2 b 2 V n Z D U 5 P C 9 J d G V t U G F 0 a D 4 8 L 0 l 0 Z W 1 M b 2 N h d G l v b j 4 8 U 3 R h Y m x l R W 5 0 c m l l c y A v P j w v S X R l b T 4 8 S X R l b T 4 8 S X R l b U x v Y 2 F 0 a W 9 u P j x J d G V t V H l w Z T 5 G b 3 J t d W x h P C 9 J d G V t V H l w Z T 4 8 S X R l b V B h d G g + U 2 V j d G l v b j E v S 0 R B L 0 F h b m d l c G F z d C U y M G l 0 Z W 0 l M j B 0 b 2 V n Z X Z v Z W d k N j A 8 L 0 l 0 Z W 1 Q Y X R o P j w v S X R l b U x v Y 2 F 0 a W 9 u P j x T d G F i b G V F b n R y a W V z I C 8 + P C 9 J d G V t P j x J d G V t P j x J d G V t T G 9 j Y X R p b 2 4 + P E l 0 Z W 1 U e X B l P k Z v c m 1 1 b G E 8 L 0 l 0 Z W 1 U e X B l P j x J d G V t U G F 0 a D 5 T Z W N 0 a W 9 u M S 9 L R E E v Q W F u Z 2 V w Y X N 0 J T I w a X R l b S U y M H R v Z W d l d m 9 l Z 2 Q 2 M T w v S X R l b V B h d G g + P C 9 J d G V t T G 9 j Y X R p b 2 4 + P F N 0 Y W J s Z U V u d H J p Z X M g L z 4 8 L 0 l 0 Z W 0 + P E l 0 Z W 0 + P E l 0 Z W 1 M b 2 N h d G l v b j 4 8 S X R l b V R 5 c G U + R m 9 y b X V s Y T w v S X R l b V R 5 c G U + P E l 0 Z W 1 Q Y X R o P l N l Y 3 R p b 2 4 x L 0 t E Q S 9 B Y W 5 n Z X B h c 3 Q l M j B p d G V t J T I w d G 9 l Z 2 V 2 b 2 V n Z D Y y P C 9 J d G V t U G F 0 a D 4 8 L 0 l 0 Z W 1 M b 2 N h d G l v b j 4 8 U 3 R h Y m x l R W 5 0 c m l l c y A v P j w v S X R l b T 4 8 S X R l b T 4 8 S X R l b U x v Y 2 F 0 a W 9 u P j x J d G V t V H l w Z T 5 G b 3 J t d W x h P C 9 J d G V t V H l w Z T 4 8 S X R l b V B h d G g + U 2 V j d G l v b j E v S 0 R B L 1 Z v b 3 J 3 Y W F y Z G V s a W p r Z S U y M G t v b G 9 t J T I w a W 5 n Z X Z v Z W d k M z A 8 L 0 l 0 Z W 1 Q Y X R o P j w v S X R l b U x v Y 2 F 0 a W 9 u P j x T d G F i b G V F b n R y a W V z I C 8 + P C 9 J d G V t P j x J d G V t P j x J d G V t T G 9 j Y X R p b 2 4 + P E l 0 Z W 1 U e X B l P k Z v c m 1 1 b G E 8 L 0 l 0 Z W 1 U e X B l P j x J d G V t U G F 0 a D 5 T Z W N 0 a W 9 u M S 9 L R E E v V m 9 v c n d h Y X J k Z W x p a m t l J T I w a 2 9 s b 2 0 l M j B p b m d l d m 9 l Z 2 Q z M T w v S X R l b V B h d G g + P C 9 J d G V t T G 9 j Y X R p b 2 4 + P F N 0 Y W J s Z U V u d H J p Z X M g L z 4 8 L 0 l 0 Z W 0 + P E l 0 Z W 0 + P E l 0 Z W 1 M b 2 N h d G l v b j 4 8 S X R l b V R 5 c G U + R m 9 y b X V s Y T w v S X R l b V R 5 c G U + P E l 0 Z W 1 Q Y X R o P l N l Y 3 R p b 2 4 x L 0 t E Q S 9 W b 2 9 y d 2 F h c m R l b G l q a 2 U l M j B r b 2 x v b S U y M G l u Z 2 V 2 b 2 V n Z D M y P C 9 J d G V t U G F 0 a D 4 8 L 0 l 0 Z W 1 M b 2 N h d G l v b j 4 8 U 3 R h Y m x l R W 5 0 c m l l c y A v P j w v S X R l b T 4 8 S X R l b T 4 8 S X R l b U x v Y 2 F 0 a W 9 u P j x J d G V t V H l w Z T 5 G b 3 J t d W x h P C 9 J d G V t V H l w Z T 4 8 S X R l b V B h d G g + U 2 V j d G l v b j E v S 0 R B L 1 Z v b 3 J 3 Y W F y Z G V s a W p r Z S U y M G t v b G 9 t J T I w a W 5 n Z X Z v Z W d k M z M 8 L 0 l 0 Z W 1 Q Y X R o P j w v S X R l b U x v Y 2 F 0 a W 9 u P j x T d G F i b G V F b n R y a W V z I C 8 + P C 9 J d G V t P j x J d G V t P j x J d G V t T G 9 j Y X R p b 2 4 + P E l 0 Z W 1 U e X B l P k Z v c m 1 1 b G E 8 L 0 l 0 Z W 1 U e X B l P j x J d G V t U G F 0 a D 5 T Z W N 0 a W 9 u M S 9 L R E E v V m 9 v c n d h Y X J k Z W x p a m t l J T I w a 2 9 s b 2 0 l M j B p b m d l d m 9 l Z 2 Q z N D w v S X R l b V B h d G g + P C 9 J d G V t T G 9 j Y X R p b 2 4 + P F N 0 Y W J s Z U V u d H J p Z X M g L z 4 8 L 0 l 0 Z W 0 + P E l 0 Z W 0 + P E l 0 Z W 1 M b 2 N h d G l v b j 4 8 S X R l b V R 5 c G U + R m 9 y b X V s Y T w v S X R l b V R 5 c G U + P E l 0 Z W 1 Q Y X R o P l N l Y 3 R p b 2 4 x L 0 t E Q S 9 W b 2 9 y d 2 F h c m R l b G l q a 2 U l M j B r b 2 x v b S U y M G l u Z 2 V 2 b 2 V n Z D M 1 P C 9 J d G V t U G F 0 a D 4 8 L 0 l 0 Z W 1 M b 2 N h d G l v b j 4 8 U 3 R h Y m x l R W 5 0 c m l l c y A v P j w v S X R l b T 4 8 S X R l b T 4 8 S X R l b U x v Y 2 F 0 a W 9 u P j x J d G V t V H l w Z T 5 G b 3 J t d W x h P C 9 J d G V t V H l w Z T 4 8 S X R l b V B h d G g + U 2 V j d G l v b j E v S 0 R B L 1 Z v b 3 J 3 Y W F y Z G V s a W p r Z S U y M G t v b G 9 t J T I w a W 5 n Z X Z v Z W d k M z Y 8 L 0 l 0 Z W 1 Q Y X R o P j w v S X R l b U x v Y 2 F 0 a W 9 u P j x T d G F i b G V F b n R y a W V z I C 8 + P C 9 J d G V t P j x J d G V t P j x J d G V t T G 9 j Y X R p b 2 4 + P E l 0 Z W 1 U e X B l P k Z v c m 1 1 b G E 8 L 0 l 0 Z W 1 U e X B l P j x J d G V t U G F 0 a D 5 T Z W N 0 a W 9 u M S 9 L R E E v V m 9 v c n d h Y X J k Z W x p a m t l J T I w a 2 9 s b 2 0 l M j B p b m d l d m 9 l Z 2 Q z N z w v S X R l b V B h d G g + P C 9 J d G V t T G 9 j Y X R p b 2 4 + P F N 0 Y W J s Z U V u d H J p Z X M g L z 4 8 L 0 l 0 Z W 0 + P E l 0 Z W 0 + P E l 0 Z W 1 M b 2 N h d G l v b j 4 8 S X R l b V R 5 c G U + R m 9 y b X V s Y T w v S X R l b V R 5 c G U + P E l 0 Z W 1 Q Y X R o P l N l Y 3 R p b 2 4 x L 0 t E Q S 9 W b 2 9 y d 2 F h c m R l b G l q a 2 U l M j B r b 2 x v b S U y M G l u Z 2 V 2 b 2 V n Z D M 4 P C 9 J d G V t U G F 0 a D 4 8 L 0 l 0 Z W 1 M b 2 N h d G l v b j 4 8 U 3 R h Y m x l R W 5 0 c m l l c y A v P j w v S X R l b T 4 8 S X R l b T 4 8 S X R l b U x v Y 2 F 0 a W 9 u P j x J d G V t V H l w Z T 5 G b 3 J t d W x h P C 9 J d G V t V H l w Z T 4 8 S X R l b V B h d G g + U 2 V j d G l v b j E v S 0 R B L 1 Z v b 3 J 3 Y W F y Z G V s a W p r Z S U y M G t v b G 9 t J T I w a W 5 n Z X Z v Z W d k M z k 8 L 0 l 0 Z W 1 Q Y X R o P j w v S X R l b U x v Y 2 F 0 a W 9 u P j x T d G F i b G V F b n R y a W V z I C 8 + P C 9 J d G V t P j x J d G V t P j x J d G V t T G 9 j Y X R p b 2 4 + P E l 0 Z W 1 U e X B l P k Z v c m 1 1 b G E 8 L 0 l 0 Z W 1 U e X B l P j x J d G V t U G F 0 a D 5 T Z W N 0 a W 9 u M S 9 L R E E v V m 9 v c n d h Y X J k Z W x p a m t l J T I w a 2 9 s b 2 0 l M j B p b m d l d m 9 l Z 2 Q 0 M D w v S X R l b V B h d G g + P C 9 J d G V t T G 9 j Y X R p b 2 4 + P F N 0 Y W J s Z U V u d H J p Z X M g L z 4 8 L 0 l 0 Z W 0 + P E l 0 Z W 0 + P E l 0 Z W 1 M b 2 N h d G l v b j 4 8 S X R l b V R 5 c G U + R m 9 y b X V s Y T w v S X R l b V R 5 c G U + P E l 0 Z W 1 Q Y X R o P l N l Y 3 R p b 2 4 x L 0 t E Q S 9 W b 2 9 y d 2 F h c m R l b G l q a 2 U l M j B r b 2 x v b S U y M G l u Z 2 V 2 b 2 V n Z D Q x P C 9 J d G V t U G F 0 a D 4 8 L 0 l 0 Z W 1 M b 2 N h d G l v b j 4 8 U 3 R h Y m x l R W 5 0 c m l l c y A v P j w v S X R l b T 4 8 S X R l b T 4 8 S X R l b U x v Y 2 F 0 a W 9 u P j x J d G V t V H l w Z T 5 G b 3 J t d W x h P C 9 J d G V t V H l w Z T 4 8 S X R l b V B h d G g + U 2 V j d G l v b j E v S 0 R B L 1 Z v b 3 J 3 Y W F y Z G V s a W p r Z S U y M G t v b G 9 t J T I w a W 5 n Z X Z v Z W d k N D I 8 L 0 l 0 Z W 1 Q Y X R o P j w v S X R l b U x v Y 2 F 0 a W 9 u P j x T d G F i b G V F b n R y a W V z I C 8 + P C 9 J d G V t P j x J d G V t P j x J d G V t T G 9 j Y X R p b 2 4 + P E l 0 Z W 1 U e X B l P k Z v c m 1 1 b G E 8 L 0 l 0 Z W 1 U e X B l P j x J d G V t U G F 0 a D 5 T Z W N 0 a W 9 u M S 9 L R E E v V m 9 v c n d h Y X J k Z W x p a m t l J T I w a 2 9 s b 2 0 l M j B p b m d l d m 9 l Z 2 Q 0 M z w v S X R l b V B h d G g + P C 9 J d G V t T G 9 j Y X R p b 2 4 + P F N 0 Y W J s Z U V u d H J p Z X M g L z 4 8 L 0 l 0 Z W 0 + P E l 0 Z W 0 + P E l 0 Z W 1 M b 2 N h d G l v b j 4 8 S X R l b V R 5 c G U + R m 9 y b X V s Y T w v S X R l b V R 5 c G U + P E l 0 Z W 1 Q Y X R o P l N l Y 3 R p b 2 4 x L 0 t E Q S 9 W b 2 9 y d 2 F h c m R l b G l q a 2 U l M j B r b 2 x v b S U y M G l u Z 2 V 2 b 2 V n Z D Q 0 P C 9 J d G V t U G F 0 a D 4 8 L 0 l 0 Z W 1 M b 2 N h d G l v b j 4 8 U 3 R h Y m x l R W 5 0 c m l l c y A v P j w v S X R l b T 4 8 S X R l b T 4 8 S X R l b U x v Y 2 F 0 a W 9 u P j x J d G V t V H l w Z T 5 G b 3 J t d W x h P C 9 J d G V t V H l w Z T 4 8 S X R l b V B h d G g + U 2 V j d G l v b j E v S 0 R B L 1 Z v b 3 J 3 Y W F y Z G V s a W p r Z S U y M G t v b G 9 t J T I w a W 5 n Z X Z v Z W d k N D U 8 L 0 l 0 Z W 1 Q Y X R o P j w v S X R l b U x v Y 2 F 0 a W 9 u P j x T d G F i b G V F b n R y a W V z I C 8 + P C 9 J d G V t P j x J d G V t P j x J d G V t T G 9 j Y X R p b 2 4 + P E l 0 Z W 1 U e X B l P k Z v c m 1 1 b G E 8 L 0 l 0 Z W 1 U e X B l P j x J d G V t U G F 0 a D 5 T Z W N 0 a W 9 u M S 9 L R E E v V m 9 v c n d h Y X J k Z W x p a m t l J T I w a 2 9 s b 2 0 l M j B p b m d l d m 9 l Z 2 Q 0 N j w v S X R l b V B h d G g + P C 9 J d G V t T G 9 j Y X R p b 2 4 + P F N 0 Y W J s Z U V u d H J p Z X M g L z 4 8 L 0 l 0 Z W 0 + P E l 0 Z W 0 + P E l 0 Z W 1 M b 2 N h d G l v b j 4 8 S X R l b V R 5 c G U + R m 9 y b X V s Y T w v S X R l b V R 5 c G U + P E l 0 Z W 1 Q Y X R o P l N l Y 3 R p b 2 4 x L 0 t E Q S 9 W b 2 9 y d 2 F h c m R l b G l q a 2 U l M j B r b 2 x v b S U y M G l u Z 2 V 2 b 2 V n Z D Q 3 P C 9 J d G V t U G F 0 a D 4 8 L 0 l 0 Z W 1 M b 2 N h d G l v b j 4 8 U 3 R h Y m x l R W 5 0 c m l l c y A v P j w v S X R l b T 4 8 S X R l b T 4 8 S X R l b U x v Y 2 F 0 a W 9 u P j x J d G V t V H l w Z T 5 G b 3 J t d W x h P C 9 J d G V t V H l w Z T 4 8 S X R l b V B h d G g + U 2 V j d G l v b j E v S 0 R B L 1 Z v b 3 J 3 Y W F y Z G V s a W p r Z S U y M G t v b G 9 t J T I w a W 5 n Z X Z v Z W d k N D g 8 L 0 l 0 Z W 1 Q Y X R o P j w v S X R l b U x v Y 2 F 0 a W 9 u P j x T d G F i b G V F b n R y a W V z I C 8 + P C 9 J d G V t P j x J d G V t P j x J d G V t T G 9 j Y X R p b 2 4 + P E l 0 Z W 1 U e X B l P k Z v c m 1 1 b G E 8 L 0 l 0 Z W 1 U e X B l P j x J d G V t U G F 0 a D 5 T Z W N 0 a W 9 u M S 9 L R E E v V m 9 v c n d h Y X J k Z W x p a m t l J T I w a 2 9 s b 2 0 l M j B p b m d l d m 9 l Z 2 Q 0 O T w v S X R l b V B h d G g + P C 9 J d G V t T G 9 j Y X R p b 2 4 + P F N 0 Y W J s Z U V u d H J p Z X M g L z 4 8 L 0 l 0 Z W 0 + P E l 0 Z W 0 + P E l 0 Z W 1 M b 2 N h d G l v b j 4 8 S X R l b V R 5 c G U + R m 9 y b X V s Y T w v S X R l b V R 5 c G U + P E l 0 Z W 1 Q Y X R o P l N l Y 3 R p b 2 4 x L 0 t E Q S 9 W b 2 9 y d 2 F h c m R l b G l q a 2 U l M j B r b 2 x v b S U y M G l u Z 2 V 2 b 2 V n Z D U w P C 9 J d G V t U G F 0 a D 4 8 L 0 l 0 Z W 1 M b 2 N h d G l v b j 4 8 U 3 R h Y m x l R W 5 0 c m l l c y A v P j w v S X R l b T 4 8 S X R l b T 4 8 S X R l b U x v Y 2 F 0 a W 9 u P j x J d G V t V H l w Z T 5 G b 3 J t d W x h P C 9 J d G V t V H l w Z T 4 8 S X R l b V B h d G g + U 2 V j d G l v b j E v S 0 R B L 1 Z v b 3 J 3 Y W F y Z G V s a W p r Z S U y M G t v b G 9 t J T I w a W 5 n Z X Z v Z W d k N T E 8 L 0 l 0 Z W 1 Q Y X R o P j w v S X R l b U x v Y 2 F 0 a W 9 u P j x T d G F i b G V F b n R y a W V z I C 8 + P C 9 J d G V t P j x J d G V t P j x J d G V t T G 9 j Y X R p b 2 4 + P E l 0 Z W 1 U e X B l P k Z v c m 1 1 b G E 8 L 0 l 0 Z W 1 U e X B l P j x J d G V t U G F 0 a D 5 T Z W N 0 a W 9 u M S 9 L R E E v V m 9 v c n d h Y X J k Z W x p a m t l J T I w a 2 9 s b 2 0 l M j B p b m d l d m 9 l Z 2 Q 1 M j w v S X R l b V B h d G g + P C 9 J d G V t T G 9 j Y X R p b 2 4 + P F N 0 Y W J s Z U V u d H J p Z X M g L z 4 8 L 0 l 0 Z W 0 + P E l 0 Z W 0 + P E l 0 Z W 1 M b 2 N h d G l v b j 4 8 S X R l b V R 5 c G U + R m 9 y b X V s Y T w v S X R l b V R 5 c G U + P E l 0 Z W 1 Q Y X R o P l N l Y 3 R p b 2 4 x L 0 t E Q S 9 W b 2 9 y d 2 F h c m R l b G l q a 2 U l M j B r b 2 x v b S U y M G l u Z 2 V 2 b 2 V n Z D U z P C 9 J d G V t U G F 0 a D 4 8 L 0 l 0 Z W 1 M b 2 N h d G l v b j 4 8 U 3 R h Y m x l R W 5 0 c m l l c y A v P j w v S X R l b T 4 8 S X R l b T 4 8 S X R l b U x v Y 2 F 0 a W 9 u P j x J d G V t V H l w Z T 5 G b 3 J t d W x h P C 9 J d G V t V H l w Z T 4 8 S X R l b V B h d G g + U 2 V j d G l v b j E v S 0 R B L 1 Z v b 3 J 3 Y W F y Z G V s a W p r Z S U y M G t v b G 9 t J T I w a W 5 n Z X Z v Z W d k N T Q 8 L 0 l 0 Z W 1 Q Y X R o P j w v S X R l b U x v Y 2 F 0 a W 9 u P j x T d G F i b G V F b n R y a W V z I C 8 + P C 9 J d G V t P j x J d G V t P j x J d G V t T G 9 j Y X R p b 2 4 + P E l 0 Z W 1 U e X B l P k Z v c m 1 1 b G E 8 L 0 l 0 Z W 1 U e X B l P j x J d G V t U G F 0 a D 5 T Z W N 0 a W 9 u M S 9 L R E E v V m 9 v c n d h Y X J k Z W x p a m t l J T I w a 2 9 s b 2 0 l M j B p b m d l d m 9 l Z 2 Q 1 N T w v S X R l b V B h d G g + P C 9 J d G V t T G 9 j Y X R p b 2 4 + P F N 0 Y W J s Z U V u d H J p Z X M g L z 4 8 L 0 l 0 Z W 0 + P E l 0 Z W 0 + P E l 0 Z W 1 M b 2 N h d G l v b j 4 8 S X R l b V R 5 c G U + R m 9 y b X V s Y T w v S X R l b V R 5 c G U + P E l 0 Z W 1 Q Y X R o P l N l Y 3 R p b 2 4 x L 0 t E Q S 9 W b 2 9 y d 2 F h c m R l b G l q a 2 U l M j B r b 2 x v b S U y M G l u Z 2 V 2 b 2 V n Z D U 2 P C 9 J d G V t U G F 0 a D 4 8 L 0 l 0 Z W 1 M b 2 N h d G l v b j 4 8 U 3 R h Y m x l R W 5 0 c m l l c y A v P j w v S X R l b T 4 8 S X R l b T 4 8 S X R l b U x v Y 2 F 0 a W 9 u P j x J d G V t V H l w Z T 5 G b 3 J t d W x h P C 9 J d G V t V H l w Z T 4 8 S X R l b V B h d G g + U 2 V j d G l v b j E v S 0 R B L 1 Z v b 3 J 3 Y W F y Z G V s a W p r Z S U y M G t v b G 9 t J T I w a W 5 n Z X Z v Z W d k N T c 8 L 0 l 0 Z W 1 Q Y X R o P j w v S X R l b U x v Y 2 F 0 a W 9 u P j x T d G F i b G V F b n R y a W V z I C 8 + P C 9 J d G V t P j x J d G V t P j x J d G V t T G 9 j Y X R p b 2 4 + P E l 0 Z W 1 U e X B l P k Z v c m 1 1 b G E 8 L 0 l 0 Z W 1 U e X B l P j x J d G V t U G F 0 a D 5 T Z W N 0 a W 9 u M S 9 L R E E v V m 9 v c n d h Y X J k Z W x p a m t l J T I w a 2 9 s b 2 0 l M j B p b m d l d m 9 l Z 2 Q 1 O D w v S X R l b V B h d G g + P C 9 J d G V t T G 9 j Y X R p b 2 4 + P F N 0 Y W J s Z U V u d H J p Z X M g L z 4 8 L 0 l 0 Z W 0 + P E l 0 Z W 0 + P E l 0 Z W 1 M b 2 N h d G l v b j 4 8 S X R l b V R 5 c G U + R m 9 y b X V s Y T w v S X R l b V R 5 c G U + P E l 0 Z W 1 Q Y X R o P l N l Y 3 R p b 2 4 x L 0 t E Q S 9 W b 2 9 y d 2 F h c m R l b G l q a 2 U l M j B r b 2 x v b S U y M G l u Z 2 V 2 b 2 V n Z D U 5 P C 9 J d G V t U G F 0 a D 4 8 L 0 l 0 Z W 1 M b 2 N h d G l v b j 4 8 U 3 R h Y m x l R W 5 0 c m l l c y A v P j w v S X R l b T 4 8 S X R l b T 4 8 S X R l b U x v Y 2 F 0 a W 9 u P j x J d G V t V H l w Z T 5 G b 3 J t d W x h P C 9 J d G V t V H l w Z T 4 8 S X R l b V B h d G g + U 2 V j d G l v b j E v S 0 R B L 0 F h b m d l c G F z d C U y M G l 0 Z W 0 l M j B 0 b 2 V n Z X Z v Z W d k J T I w M T w v S X R l b V B h d G g + P C 9 J d G V t T G 9 j Y X R p b 2 4 + P F N 0 Y W J s Z U V u d H J p Z X M g L z 4 8 L 0 l 0 Z W 0 + P E l 0 Z W 0 + P E l 0 Z W 1 M b 2 N h d G l v b j 4 8 S X R l b V R 5 c G U + R m 9 y b X V s Y T w v S X R l b V R 5 c G U + P E l 0 Z W 1 Q Y X R o P l N l Y 3 R p b 2 4 x L 0 t E Q S 9 B Y W 5 n Z X B h c 3 Q l M j B p d G V t J T I w d G 9 l Z 2 V 2 b 2 V n Z C U y M D I 8 L 0 l 0 Z W 1 Q Y X R o P j w v S X R l b U x v Y 2 F 0 a W 9 u P j x T d G F i b G V F b n R y a W V z I C 8 + P C 9 J d G V t P j x J d G V t P j x J d G V t T G 9 j Y X R p b 2 4 + P E l 0 Z W 1 U e X B l P k Z v c m 1 1 b G E 8 L 0 l 0 Z W 1 U e X B l P j x J d G V t U G F 0 a D 5 T Z W N 0 a W 9 u M S 9 L R E E v Q W F u Z 2 V w Y X N 0 J T I w a X R l b S U y M H R v Z W d l d m 9 l Z 2 Q l M j A z P C 9 J d G V t U G F 0 a D 4 8 L 0 l 0 Z W 1 M b 2 N h d G l v b j 4 8 U 3 R h Y m x l R W 5 0 c m l l c y A v P j w v S X R l b T 4 8 S X R l b T 4 8 S X R l b U x v Y 2 F 0 a W 9 u P j x J d G V t V H l w Z T 5 G b 3 J t d W x h P C 9 J d G V t V H l w Z T 4 8 S X R l b V B h d G g + U 2 V j d G l v b j E v S 0 R B L 0 F h b m d l c G F z d C U y M G l 0 Z W 0 l M j B 0 b 2 V n Z X Z v Z W d k J T I w N D w v S X R l b V B h d G g + P C 9 J d G V t T G 9 j Y X R p b 2 4 + P F N 0 Y W J s Z U V u d H J p Z X M g L z 4 8 L 0 l 0 Z W 0 + P E l 0 Z W 0 + P E l 0 Z W 1 M b 2 N h d G l v b j 4 8 S X R l b V R 5 c G U + R m 9 y b X V s Y T w v S X R l b V R 5 c G U + P E l 0 Z W 1 Q Y X R o P l N l Y 3 R p b 2 4 x L 0 t E Q S 9 L b 2 x v b W 1 l b i U y M H Z l c n d p a m R l c m Q l M j A y P C 9 J d G V t U G F 0 a D 4 8 L 0 l 0 Z W 1 M b 2 N h d G l v b j 4 8 U 3 R h Y m x l R W 5 0 c m l l c y A v P j w v S X R l b T 4 8 S X R l b T 4 8 S X R l b U x v Y 2 F 0 a W 9 u P j x J d G V t V H l w Z T 5 G b 3 J t d W x h P C 9 J d G V t V H l w Z T 4 8 S X R l b V B h d G g + U 2 V j d G l v b j E v S 0 R B L 0 5 h b W V u J T I w d m F u J T I w a 2 9 s b 2 1 t Z W 4 l M j B n Z X d p a n p p Z 2 Q l M j A 4 P C 9 J d G V t U G F 0 a D 4 8 L 0 l 0 Z W 1 M b 2 N h d G l v b j 4 8 U 3 R h Y m x l R W 5 0 c m l l c y A v P j w v S X R l b T 4 8 S X R l b T 4 8 S X R l b U x v Y 2 F 0 a W 9 u P j x J d G V t V H l w Z T 5 G b 3 J t d W x h P C 9 J d G V t V H l w Z T 4 8 S X R l b V B h d G g + U 2 V j d G l v b j E v S 0 R B L 1 d h Y X J k Z S U y M G l z J T I w d m V y d m F u Z 2 V u P C 9 J d G V t U G F 0 a D 4 8 L 0 l 0 Z W 1 M b 2 N h d G l v b j 4 8 U 3 R h Y m x l R W 5 0 c m l l c y A v P j w v S X R l b T 4 8 S X R l b T 4 8 S X R l b U x v Y 2 F 0 a W 9 u P j x J d G V t V H l w Z T 5 G b 3 J t d W x h P C 9 J d G V t V H l w Z T 4 8 S X R l b V B h d G g + U 2 V j d G l v b j E v S 0 R B L 1 d h Y X J k Z S U y M G l z J T I w d m V y d m F u Z 2 V u J T I w O T w v S X R l b V B h d G g + P C 9 J d G V t T G 9 j Y X R p b 2 4 + P F N 0 Y W J s Z U V u d H J p Z X M g L z 4 8 L 0 l 0 Z W 0 + P E l 0 Z W 0 + P E l 0 Z W 1 M b 2 N h d G l v b j 4 8 S X R l b V R 5 c G U + R m 9 y b X V s Y T w v S X R l b V R 5 c G U + P E l 0 Z W 1 Q Y X R o P l N l Y 3 R p b 2 4 x L 0 t E Q S 9 L b 2 x v b S U y M H N w b G l 0 c 2 V u J T I w b 3 A l M j B z Y 2 h l a W R p b m d z d G V r Z W 4 8 L 0 l 0 Z W 1 Q Y X R o P j w v S X R l b U x v Y 2 F 0 a W 9 u P j x T d G F i b G V F b n R y a W V z I C 8 + P C 9 J d G V t P j x J d G V t P j x J d G V t T G 9 j Y X R p b 2 4 + P E l 0 Z W 1 U e X B l P k Z v c m 1 1 b G E 8 L 0 l 0 Z W 1 U e X B l P j x J d G V t U G F 0 a D 5 T Z W N 0 a W 9 u M S 9 L R E E v V 2 F h c m R l J T I w a X M l M j B 2 Z X J 2 Y W 5 n Z W 4 l M j A x P C 9 J d G V t U G F 0 a D 4 8 L 0 l 0 Z W 1 M b 2 N h d G l v b j 4 8 U 3 R h Y m x l R W 5 0 c m l l c y A v P j w v S X R l b T 4 8 S X R l b T 4 8 S X R l b U x v Y 2 F 0 a W 9 u P j x J d G V t V H l w Z T 5 G b 3 J t d W x h P C 9 J d G V t V H l w Z T 4 8 S X R l b V B h d G g + U 2 V j d G l v b j E v S 0 R B L 1 d h Y X J k Z S U y M G l z J T I w d m V y d m F u Z 2 V u J T I w M j w v S X R l b V B h d G g + P C 9 J d G V t T G 9 j Y X R p b 2 4 + P F N 0 Y W J s Z U V u d H J p Z X M g L z 4 8 L 0 l 0 Z W 0 + P E l 0 Z W 0 + P E l 0 Z W 1 M b 2 N h d G l v b j 4 8 S X R l b V R 5 c G U + R m 9 y b X V s Y T w v S X R l b V R 5 c G U + P E l 0 Z W 1 Q Y X R o P l N l Y 3 R p b 2 4 x L 0 t E Q S 9 O Y W 1 l b i U y M H Z h b i U y M G t v b G 9 t b W V u J T I w Z 2 V 3 a W p 6 a W d k P C 9 J d G V t U G F 0 a D 4 8 L 0 l 0 Z W 1 M b 2 N h d G l v b j 4 8 U 3 R h Y m x l R W 5 0 c m l l c y A v P j w v S X R l b T 4 8 S X R l b T 4 8 S X R l b U x v Y 2 F 0 a W 9 u P j x J d G V t V H l w Z T 5 G b 3 J t d W x h P C 9 J d G V t V H l w Z T 4 8 S X R l b V B h d G g + U 2 V j d G l v b j E v S 0 R B L 0 5 h b W V u J T I w d m F u J T I w a 2 9 s b 2 1 t Z W 4 l M j B n Z X d p a n p p Z 2 Q l M j A z P C 9 J d G V t U G F 0 a D 4 8 L 0 l 0 Z W 1 M b 2 N h d G l v b j 4 8 U 3 R h Y m x l R W 5 0 c m l l c y A v P j w v S X R l b T 4 8 S X R l b T 4 8 S X R l b U x v Y 2 F 0 a W 9 u P j x J d G V t V H l w Z T 5 G b 3 J t d W x h P C 9 J d G V t V H l w Z T 4 8 S X R l b V B h d G g + U 2 V j d G l v b j E v S 0 R B L 1 d h Y X J k Z S U y M G l z J T I w d m V y d m F u Z 2 V u J T I w M z w v S X R l b V B h d G g + P C 9 J d G V t T G 9 j Y X R p b 2 4 + P F N 0 Y W J s Z U V u d H J p Z X M g L z 4 8 L 0 l 0 Z W 0 + P E l 0 Z W 0 + P E l 0 Z W 1 M b 2 N h d G l v b j 4 8 S X R l b V R 5 c G U + R m 9 y b X V s Y T w v S X R l b V R 5 c G U + P E l 0 Z W 1 Q Y X R o P l N l Y 3 R p b 2 4 x L 0 t E Q S 9 X Y W F y Z G U l M j B p c y U y M H Z l c n Z h b m d l b i U y M D Q 8 L 0 l 0 Z W 1 Q Y X R o P j w v S X R l b U x v Y 2 F 0 a W 9 u P j x T d G F i b G V F b n R y a W V z I C 8 + P C 9 J d G V t P j x J d G V t P j x J d G V t T G 9 j Y X R p b 2 4 + P E l 0 Z W 1 U e X B l P k Z v c m 1 1 b G E 8 L 0 l 0 Z W 1 U e X B l P j x J d G V t U G F 0 a D 5 T Z W N 0 a W 9 u M S 9 L R E E v T m F t Z W 4 l M j B 2 Y W 4 l M j B r b 2 x v b W 1 l b i U y M G d l d 2 l q e m l n Z C U y M D Q 8 L 0 l 0 Z W 1 Q Y X R o P j w v S X R l b U x v Y 2 F 0 a W 9 u P j x T d G F i b G V F b n R y a W V z I C 8 + P C 9 J d G V t P j x J d G V t P j x J d G V t T G 9 j Y X R p b 2 4 + P E l 0 Z W 1 U e X B l P k Z v c m 1 1 b G E 8 L 0 l 0 Z W 1 U e X B l P j x J d G V t U G F 0 a D 5 T Z W N 0 a W 9 u M S 9 L R E E v T m F t Z W 4 l M j B 2 Y W 4 l M j B r b 2 x v b W 1 l b i U y M G d l d 2 l q e m l n Z C U y M D U 8 L 0 l 0 Z W 1 Q Y X R o P j w v S X R l b U x v Y 2 F 0 a W 9 u P j x T d G F i b G V F b n R y a W V z I C 8 + P C 9 J d G V t P j x J d G V t P j x J d G V t T G 9 j Y X R p b 2 4 + P E l 0 Z W 1 U e X B l P k Z v c m 1 1 b G E 8 L 0 l 0 Z W 1 U e X B l P j x J d G V t U G F 0 a D 5 T Z W N 0 a W 9 u M S 9 L R E E v S 2 9 s b 2 1 t Z W 4 l M j B z Y W 1 l b m d l d m 9 l Z 2 Q 8 L 0 l 0 Z W 1 Q Y X R o P j w v S X R l b U x v Y 2 F 0 a W 9 u P j x T d G F i b G V F b n R y a W V z I C 8 + P C 9 J d G V t P j x J d G V t P j x J d G V t T G 9 j Y X R p b 2 4 + P E l 0 Z W 1 U e X B l P k Z v c m 1 1 b G E 8 L 0 l 0 Z W 1 U e X B l P j x J d G V t U G F 0 a D 5 T Z W N 0 a W 9 u M S 9 L R E E v S 2 9 s b 2 1 t Z W 4 l M j B z Y W 1 l b m d l d m 9 l Z 2 Q l M j A x P C 9 J d G V t U G F 0 a D 4 8 L 0 l 0 Z W 1 M b 2 N h d G l v b j 4 8 U 3 R h Y m x l R W 5 0 c m l l c y A v P j w v S X R l b T 4 8 S X R l b T 4 8 S X R l b U x v Y 2 F 0 a W 9 u P j x J d G V t V H l w Z T 5 G b 3 J t d W x h P C 9 J d G V t V H l w Z T 4 8 S X R l b V B h d G g + U 2 V j d G l v b j E v S 0 R B L 0 t v b G 9 t b W V u J T I w c 2 F t Z W 5 n Z X Z v Z W d k J T I w M j w v S X R l b V B h d G g + P C 9 J d G V t T G 9 j Y X R p b 2 4 + P F N 0 Y W J s Z U V u d H J p Z X M g L z 4 8 L 0 l 0 Z W 0 + P E l 0 Z W 0 + P E l 0 Z W 1 M b 2 N h d G l v b j 4 8 S X R l b V R 5 c G U + R m 9 y b X V s Y T w v S X R l b V R 5 c G U + P E l 0 Z W 1 Q Y X R o P l N l Y 3 R p b 2 4 x L 0 t E Q S 9 O Y W 1 l b i U y M H Z h b i U y M G t v b G 9 t b W V u J T I w Z 2 V 3 a W p 6 a W d k J T I w N j w v S X R l b V B h d G g + P C 9 J d G V t T G 9 j Y X R p b 2 4 + P F N 0 Y W J s Z U V u d H J p Z X M g L z 4 8 L 0 l 0 Z W 0 + P E l 0 Z W 0 + P E l 0 Z W 1 M b 2 N h d G l v b j 4 8 S X R l b V R 5 c G U + R m 9 y b X V s Y T w v S X R l b V R 5 c G U + P E l 0 Z W 1 Q Y X R o P l N l Y 3 R p b 2 4 x L 0 t E Q S 9 O Y W 1 l b i U y M H Z h b i U y M G t v b G 9 t b W V u J T I w Z 2 V 3 a W p 6 a W d k J T I w N z w v S X R l b V B h d G g + P C 9 J d G V t T G 9 j Y X R p b 2 4 + P F N 0 Y W J s Z U V u d H J p Z X M g L z 4 8 L 0 l 0 Z W 0 + P E l 0 Z W 0 + P E l 0 Z W 1 M b 2 N h d G l v b j 4 8 S X R l b V R 5 c G U + R m 9 y b X V s Y T w v S X R l b V R 5 c G U + P E l 0 Z W 1 Q Y X R o P l N l Y 3 R p b 2 4 x L 0 t E Q S 9 X Y W F y Z G U l M j B p c y U y M H Z l c n Z h b m d l b i U y M D c 8 L 0 l 0 Z W 1 Q Y X R o P j w v S X R l b U x v Y 2 F 0 a W 9 u P j x T d G F i b G V F b n R y a W V z I C 8 + P C 9 J d G V t P j x J d G V t P j x J d G V t T G 9 j Y X R p b 2 4 + P E l 0 Z W 1 U e X B l P k Z v c m 1 1 b G E 8 L 0 l 0 Z W 1 U e X B l P j x J d G V t U G F 0 a D 5 T Z W N 0 a W 9 u M S 9 L R E E v V 2 F h c m R l J T I w a X M l M j B 2 Z X J 2 Y W 5 n Z W 4 l M j A 4 P C 9 J d G V t U G F 0 a D 4 8 L 0 l 0 Z W 1 M b 2 N h d G l v b j 4 8 U 3 R h Y m x l R W 5 0 c m l l c y A v P j w v S X R l b T 4 8 S X R l b T 4 8 S X R l b U x v Y 2 F 0 a W 9 u P j x J d G V t V H l w Z T 5 G b 3 J t d W x h P C 9 J d G V t V H l w Z T 4 8 S X R l b V B h d G g + U 2 V j d G l v b j E v S 0 R B L 1 Z v b G d v c m R l J T I w d m F u J T I w a 2 9 s b 2 1 t Z W 4 l M j B n Z X d p a n p p Z 2 Q 8 L 0 l 0 Z W 1 Q Y X R o P j w v S X R l b U x v Y 2 F 0 a W 9 u P j x T d G F i b G V F b n R y a W V z I C 8 + P C 9 J d G V t P j x J d G V t P j x J d G V t T G 9 j Y X R p b 2 4 + P E l 0 Z W 1 U e X B l P k Z v c m 1 1 b G E 8 L 0 l 0 Z W 1 U e X B l P j x J d G V t U G F 0 a D 5 T Z W N 0 a W 9 u M S 9 L R E E v T m F t Z W 4 l M j B 2 Y W 4 l M j B r b 2 x v b W 1 l b i U y M G d l d 2 l q e m l n Z C U y M D k 8 L 0 l 0 Z W 1 Q Y X R o P j w v S X R l b U x v Y 2 F 0 a W 9 u P j x T d G F i b G V F b n R y a W V z I C 8 + P C 9 J d G V t P j x J d G V t P j x J d G V t T G 9 j Y X R p b 2 4 + P E l 0 Z W 1 U e X B l P k Z v c m 1 1 b G E 8 L 0 l 0 Z W 1 U e X B l P j x J d G V t U G F 0 a D 5 T Z W N 0 a W 9 u M S 9 L R E E v S G V 0 J T I w a 2 9 s b 2 1 0 e X B l J T I w a X M l M j B n Z X d p a n p p Z 2 Q l M j A x P C 9 J d G V t U G F 0 a D 4 8 L 0 l 0 Z W 1 M b 2 N h d G l v b j 4 8 U 3 R h Y m x l R W 5 0 c m l l c y A v P j w v S X R l b T 4 8 S X R l b T 4 8 S X R l b U x v Y 2 F 0 a W 9 u P j x J d G V t V H l w Z T 5 G b 3 J t d W x h P C 9 J d G V t V H l w Z T 4 8 S X R l b V B h d G g + U 2 V j d G l v b j E v S 0 R B L 0 d l c 2 9 y d G V l c m R l J T I w c m l q Z W 4 8 L 0 l 0 Z W 1 Q Y X R o P j w v S X R l b U x v Y 2 F 0 a W 9 u P j x T d G F i b G V F b n R y a W V z I C 8 + P C 9 J d G V t P j x J d G V t P j x J d G V t T G 9 j Y X R p b 2 4 + P E l 0 Z W 1 U e X B l P k Z v c m 1 1 b G E 8 L 0 l 0 Z W 1 U e X B l P j x J d G V t U G F 0 a D 5 T Z W N 0 a W 9 u M S 9 G U 0 Q v S 2 9 s b 2 1 t Z W 4 l M j B 2 Z X J 3 a W p k Z X J k J T I w M z w v S X R l b V B h d G g + P C 9 J d G V t T G 9 j Y X R p b 2 4 + P F N 0 Y W J s Z U V u d H J p Z X M g L z 4 8 L 0 l 0 Z W 0 + P E l 0 Z W 0 + P E l 0 Z W 1 M b 2 N h d G l v b j 4 8 S X R l b V R 5 c G U + R m 9 y b X V s Y T w v S X R l b V R 5 c G U + P E l 0 Z W 1 Q Y X R o P l N l Y 3 R p b 2 4 x L 0 Z T R C 9 I Z X Q l M j B r b 2 x v b X R 5 c G U l M j B p c y U y M G d l d 2 l q e m l n Z C U y M D I 8 L 0 l 0 Z W 1 Q Y X R o P j w v S X R l b U x v Y 2 F 0 a W 9 u P j x T d G F i b G V F b n R y a W V z I C 8 + P C 9 J d G V t P j x J d G V t P j x J d G V t T G 9 j Y X R p b 2 4 + P E l 0 Z W 1 U e X B l P k Z v c m 1 1 b G E 8 L 0 l 0 Z W 1 U e X B l P j x J d G V t U G F 0 a D 5 T Z W N 0 a W 9 u M S 9 L c m l u Z 2 R h Z 2 V u P C 9 J d G V t U G F 0 a D 4 8 L 0 l 0 Z W 1 M b 2 N h d G l v b j 4 8 U 3 R h Y m x l R W 5 0 c m l l c z 4 8 R W 5 0 c n k g V H l w Z T 0 i S X N Q c m l 2 Y X R l I i B W Y W x 1 Z T 0 i b D A i I C 8 + P E V u d H J 5 I F R 5 c G U 9 I k x v Y W R U b 1 J l c G 9 y d E R p c 2 F i b G V k I i B W Y W x 1 Z T 0 i b D A i I C 8 + P E V u d H J 5 I F R 5 c G U 9 I k Z p b G x F b m F i b G V k I i B W Y W x 1 Z T 0 i b D E i I C 8 + P E V u d H J 5 I F R 5 c G U 9 I k Z p b G x P Y m p l Y 3 R U e X B l I i B W Y W x 1 Z T 0 i c 1 R h Y m x l I i A v P j x F b n R y e S B U e X B l P S J G a W x s V G 9 E Y X R h T W 9 k Z W x F b m F i b G V k I i B W Y W x 1 Z T 0 i b D A i I C 8 + P E V u d H J 5 I F R 5 c G U 9 I l F 1 Z X J 5 S U Q i I F Z h b H V l P S J z N T c 1 O T V k M 2 E t Y j d i M S 0 0 M G U 5 L W I 5 O W I t Y z Y y N T Q 0 M G E 4 O T c 3 I i A v P j x F b n R y e S B U e X B l P S J S Z X N 1 b H R U e X B l I i B W Y W x 1 Z T 0 i c 1 R h Y m x l I i A v P j x F b n R y e S B U e X B l P S J O Y W 1 l V X B k Y X R l Z E F m d G V y R m l s b C I g V m F s d W U 9 I m w w I i A v P j x F b n R y e S B U e X B l P S J G a W x s V G F y Z 2 V 0 I i B W Y W x 1 Z T 0 i c 0 t y a W 5 n Z G F n Z W 5 f I i A v P j x F b n R y e S B U e X B l P S J G a W x s Z W R D b 2 1 w b G V 0 Z V J l c 3 V s d F R v V 2 9 y a 3 N o Z W V 0 I i B W Y W x 1 Z T 0 i b D E i I C 8 + P E V u d H J 5 I F R 5 c G U 9 I k Z p b G x D b 2 x 1 b W 5 O Y W 1 l c y I g V m F s d W U 9 I n N b J n F 1 b 3 Q 7 S 3 J p b m d k Y W c m c X V v d D s s J n F 1 b 3 Q 7 V m V y L m 5 y L i Z x d W 9 0 O y w m c X V v d D t O Y W F t I H Z l c m V u a W d p b m c m c X V v d D s s J n F 1 b 3 Q 7 R G V s Z W d h d G l l J n F 1 b 3 Q 7 L C Z x d W 9 0 O 0 1 1 e m l l a 2 t v c n B z I H R p a m R l b n M g b W F y c y B l b i B k Z W Z p b F x 1 M D B F O S Z x d W 9 0 O y w m c X V v d D t E Z W V s b m F t Z S B q Z X V n Z G t v b m l u Z 3 N j a G l l d G V u J n F 1 b 3 Q 7 L C Z x d W 9 0 O 0 1 h a i 4 g U 2 V u a W 9 y Z W 4 g a n V y Z X J l b i B i a W o g b W F y c y Z x d W 9 0 O y w m c X V v d D t N Y W o u I E p l d W d k I G p 1 c m V y Z W 4 g Y m l q I G 1 h c n M m c X V v d D s s J n F 1 b 3 Q 7 S 2 9 y c H M g c 2 V u a W 9 y Z W 4 m c X V v d D s s J n F 1 b 3 Q 7 S n V u a W 9 y Z W 4 g a 2 9 y c H M g M S Z x d W 9 0 O y w m c X V v d D t K d W 5 p b 3 J l b i B r b 3 J w c y A y J n F 1 b 3 Q 7 L C Z x d W 9 0 O 0 F z c G l y Y W 5 0 Z W 4 g a 2 9 y c H M g M S Z x d W 9 0 O y w m c X V v d D t B c 3 B p c m F u d G V u I G t v c n B z I D I m c X V v d D s s J n F 1 b 3 Q 7 Q W N y b 2 J h d G l z Y 2 g g c 2 V u a W 9 y Z W 4 m c X V v d D s s J n F 1 b 3 Q 7 Q W N y b 2 J h d G l z Y 2 g g a n V u a W 9 y Z W 4 m c X V v d D s s J n F 1 b 3 Q 7 Q W N y b 2 J h d G l z Y 2 g g Y X N w a X J h b n R l b i Z x d W 9 0 O y w m c X V v d D t P c G d l d m V u I H Z l b m R l b G l l c n M g a W 5 k L i Z x d W 9 0 O y w m c X V v d D t B Y 3 J v Y i 4 g c 2 V u a W 9 y Z W 4 g a W 5 k a X Y u J n F 1 b 3 Q 7 L C Z x d W 9 0 O 0 F j c m 9 i L i B q d W 5 p b 3 J l b i B p b m R p d i 4 m c X V v d D s s J n F 1 b 3 Q 7 Q W N y b 2 I u I G F z c G l y Y W 5 0 Z W 4 g a W 5 k a X Y u J n F 1 b 3 Q 7 L C Z x d W 9 0 O 0 R l Z W x u Y W 1 l I G h v b 2 Z k a 2 9 y c H M m c X V v d D s s J n F 1 b 3 Q 7 R 3 J v Z X B l b i w g d G V h b X M s I G V u c 2 V t Y m x l c y B l b i B k d W 9 c d T A w M j d z J n F 1 b 3 Q 7 L C Z x d W 9 0 O 0 F h b n R h b C B v c G d l Z 2 V 2 Z W 4 g b W F q b 3 J l d H R l c y Z x d W 9 0 O y w m c X V v d D t P c G d l d m V u I G J p Z W x l b W F u b m V u J n F 1 b 3 Q 7 L C Z x d W 9 0 O 1 N l b m l v c m V u J n F 1 b 3 Q 7 L C Z x d W 9 0 O 0 p v b m c g V m 9 s d 2 F z c 2 V u Z S Z x d W 9 0 O y w m c X V v d D t K d W 5 p b 3 J l b i Z x d W 9 0 O y w m c X V v d D t B c 3 B p c m F u d G V u J n F 1 b 3 Q 7 L C Z x d W 9 0 O 0 R l Z W x u Y W 1 l I G 1 h c m t l d G V u d H N 0 Z X J z J n F 1 b 3 Q 7 L C Z x d W 9 0 O 0 F h b n R h b C B s d W N o d G d l d 2 V l c n N j a H V 0 d G V y c y Z x d W 9 0 O y w m c X V v d D t B Y W 5 0 Y W w g b H V j a H R w a X N 0 b 2 9 s c 2 N o d X R 0 Z X J z J n F 1 b 3 Q 7 L C Z x d W 9 0 O 0 F h b n R h b C B o Y W 5 k Y m 9 v Z 3 N j a H V 0 d G V y c y Z x d W 9 0 O y w m c X V v d D t B Y W 5 0 Y W w g a 3 J 1 a X N i b 2 9 n c 2 N o d X R 0 Z X J z J n F 1 b 3 Q 7 L C Z x d W 9 0 O y h B Y W 5 0 Y W w g a m V 1 Z 2 R r b 3 J w c 2 V u J n F 1 b 3 Q 7 L C Z x d W 9 0 O 1 R v d G F h b C B h Y W 5 0 Y W w g Z G V l b G 5 l b W V y c y Z x d W 9 0 O y w m c X V v d D t X Y W F y d m F u I G F h b n R h b C B q Z X V n Z C A o d C 9 t I D E 1 I G p h Y X I p J n F 1 b 3 Q 7 L C Z x d W 9 0 O 0 t h b m 9 u I G V 0 Y y 4 m c X V v d D s s J n F 1 b 3 Q 7 U G F h c m R l b i B l b i 9 v Z i B r b 2 V 0 c 2 V u J n F 1 b 3 Q 7 L C Z x d W 9 0 O 1 R v Z W x p Y 2 h 0 a W 5 n L 2 9 w b W V y a 2 l u Z 2 V u J n F 1 b 3 Q 7 L C Z x d W 9 0 O 0 l u e m V u Z G l u Z y 1 J R C Z x d W 9 0 O y w m c X V v d D t J b n p l b m R k Y X R 1 b S Z x d W 9 0 O y w m c X V v d D t E Y X R l I F V w Z G F 0 Z W Q m c X V v d D s s J n F 1 b 3 Q 7 T m F h b S B 2 Y W 4 g a G V 0 I G h v b 2 Z k a 2 9 y c H M m c X V v d D s s J n F 1 b 3 Q 7 W m F s I G 9 w I H R y Z W R l b i B h b H M g K G h v b 2 Z k a 2 9 y c H M p J n F 1 b 3 Q 7 L C Z x d W 9 0 O 1 Z v c m 0 g d m F u I H R 3 Z W U g b X V 6 a W V r d 2 V y a 2 V u I C h o b 2 9 m Z G t v c n B z K S Z x d W 9 0 O y w m c X V v d D t a Y W w g d W l 0 a 2 9 t Z W 4 g a W 4 g Z G U 6 I C h o b 2 9 m Z G t v c n B z K S Z x d W 9 0 O y w m c X V v d D t N d X p p Z W t 3 Z X J r M S A o a G 9 v Z m R r b 3 J w c y k m c X V v d D s s J n F 1 b 3 Q 7 T X V 6 a W V r d 2 V y a z I g K G h v b 2 Z k a 2 9 y c H M p J n F 1 b 3 Q 7 L C Z x d W 9 0 O 0 t v c n B z I G J l c 3 R h Y X Q g d W l 0 I C 4 u L i B k Z W V s b m V t Z X J z I C h o b 2 9 m Z G t v c n B z K S Z x d W 9 0 O y w m c X V v d D t X b 3 J k d C B l c i B n Z W J y d W l r I G d l b W F h a 3 Q g d m F u I G 1 l Y 2 h h b m l z Y 2 h l I G 1 1 e m l l a z 8 m c X V v d D s s J n F 1 b 3 Q 7 T 2 5 k Z X J k Z W x l b i Z x d W 9 0 O y w m c X V v d D t T Z W N 0 a W V z J n F 1 b 3 Q 7 L C Z x d W 9 0 O 0 x l Z W Z 0 a W p k c 2 N h d G V n b 3 J p Z S Z x d W 9 0 O 1 0 i I C 8 + P E V u d H J 5 I F R 5 c G U 9 I k Z p b G x D b 2 x 1 b W 5 U e X B l c y I g V m F s d W U 9 I n N C Z 1 l H Q m d Z R 0 J n W U R B d 0 1 E Q X d N R E F 3 T U R B d 0 1 H Q X d N R E F 3 T U R B d 1 l E Q X d N R E F 3 T U R C Z 1 l H Q m d B Q U J n W U d C Z 1 l H Q X d Z R 0 J n W T 0 i I C 8 + P E V u d H J 5 I F R 5 c G U 9 I k Z p b G x M Y X N 0 V X B k Y X R l Z C I g V m F s d W U 9 I m Q y M D I 1 L T E y L T A 3 V D E x O j A y O j I x L j A 4 O T A 0 N T B a I i A v P j x F b n R y e S B U e X B l P S J G a W x s R X J y b 3 J D b 3 V u d C I g V m F s d W U 9 I m w w I i A v P j x F b n R y e S B U e X B l P S J G a W x s R X J y b 3 J D b 2 R l I i B W Y W x 1 Z T 0 i c 1 V u a 2 5 v d 2 4 i I C 8 + P E V u d H J 5 I F R 5 c G U 9 I k Z p b G x D b 3 V u d C I g V m F s d W U 9 I m w z I i A v P j x F b n R y e S B U e X B l P S J C d W Z m Z X J O Z X h 0 U m V m c m V z a C I g V m F s d W U 9 I m w x I i A v P j x F b n R y e S B U e X B l P S J G a W x s U 3 R h d H V z I i B W Y W x 1 Z T 0 i c 0 N v b X B s Z X R l I i A v P j x F b n R y e S B U e X B l P S J B Z G R l Z F R v R G F 0 Y U 1 v Z G V s I i B W Y W x 1 Z T 0 i b D A i I C 8 + P E V u d H J 5 I F R 5 c G U 9 I l J l b G F 0 a W 9 u c 2 h p c E l u Z m 9 D b 2 5 0 Y W l u Z X I i I F Z h b H V l P S J z e y Z x d W 9 0 O 2 N v b H V t b k N v d W 5 0 J n F 1 b 3 Q 7 O j U z L C Z x d W 9 0 O 2 t l e U N v b H V t b k 5 h b W V z J n F 1 b 3 Q 7 O l t d L C Z x d W 9 0 O 3 F 1 Z X J 5 U m V s Y X R p b 2 5 z a G l w c y Z x d W 9 0 O z p b X S w m c X V v d D t j b 2 x 1 b W 5 J Z G V u d G l 0 a W V z J n F 1 b 3 Q 7 O l s m c X V v d D t T Z W N 0 a W 9 u M S 9 L c m l u Z 2 R h Z 2 V u L 0 F 1 d G 9 S Z W 1 v d m V k Q 2 9 s d W 1 u c z E u e 0 t y a W 5 n Z G F n L D B 9 J n F 1 b 3 Q 7 L C Z x d W 9 0 O 1 N l Y 3 R p b 2 4 x L 0 t y a W 5 n Z G F n Z W 4 v Q X V 0 b 1 J l b W 9 2 Z W R D b 2 x 1 b W 5 z M S 5 7 V m V y L m 5 y L i w x f S Z x d W 9 0 O y w m c X V v d D t T Z W N 0 a W 9 u M S 9 L c m l u Z 2 R h Z 2 V u L 0 F 1 d G 9 S Z W 1 v d m V k Q 2 9 s d W 1 u c z E u e 0 5 h Y W 0 g d m V y Z W 5 p Z 2 l u Z y w y f S Z x d W 9 0 O y w m c X V v d D t T Z W N 0 a W 9 u M S 9 L c m l u Z 2 R h Z 2 V u L 0 F 1 d G 9 S Z W 1 v d m V k Q 2 9 s d W 1 u c z E u e 0 R l b G V n Y X R p Z S w z f S Z x d W 9 0 O y w m c X V v d D t T Z W N 0 a W 9 u M S 9 L c m l u Z 2 R h Z 2 V u L 0 F 1 d G 9 S Z W 1 v d m V k Q 2 9 s d W 1 u c z E u e 0 1 1 e m l l a 2 t v c n B z I H R p a m R l b n M g b W F y c y B l b i B k Z W Z p b F x 1 M D B F O S w 0 f S Z x d W 9 0 O y w m c X V v d D t T Z W N 0 a W 9 u M S 9 L c m l u Z 2 R h Z 2 V u L 0 F 1 d G 9 S Z W 1 v d m V k Q 2 9 s d W 1 u c z E u e 0 R l Z W x u Y W 1 l I G p l d W d k a 2 9 u a W 5 n c 2 N o a W V 0 Z W 4 s N X 0 m c X V v d D s s J n F 1 b 3 Q 7 U 2 V j d G l v b j E v S 3 J p b m d k Y W d l b i 9 B d X R v U m V t b 3 Z l Z E N v b H V t b n M x L n t N Y W o u I F N l b m l v c m V u I G p 1 c m V y Z W 4 g Y m l q I G 1 h c n M s N n 0 m c X V v d D s s J n F 1 b 3 Q 7 U 2 V j d G l v b j E v S 3 J p b m d k Y W d l b i 9 B d X R v U m V t b 3 Z l Z E N v b H V t b n M x L n t N Y W o u I E p l d W d k I G p 1 c m V y Z W 4 g Y m l q I G 1 h c n M s N 3 0 m c X V v d D s s J n F 1 b 3 Q 7 U 2 V j d G l v b j E v S 3 J p b m d k Y W d l b i 9 B d X R v U m V t b 3 Z l Z E N v b H V t b n M x L n t L b 3 J w c y B z Z W 5 p b 3 J l b i w 4 f S Z x d W 9 0 O y w m c X V v d D t T Z W N 0 a W 9 u M S 9 L c m l u Z 2 R h Z 2 V u L 0 F 1 d G 9 S Z W 1 v d m V k Q 2 9 s d W 1 u c z E u e 0 p 1 b m l v c m V u I G t v c n B z I D E s O X 0 m c X V v d D s s J n F 1 b 3 Q 7 U 2 V j d G l v b j E v S 3 J p b m d k Y W d l b i 9 B d X R v U m V t b 3 Z l Z E N v b H V t b n M x L n t K d W 5 p b 3 J l b i B r b 3 J w c y A y L D E w f S Z x d W 9 0 O y w m c X V v d D t T Z W N 0 a W 9 u M S 9 L c m l u Z 2 R h Z 2 V u L 0 F 1 d G 9 S Z W 1 v d m V k Q 2 9 s d W 1 u c z E u e 0 F z c G l y Y W 5 0 Z W 4 g a 2 9 y c H M g M S w x M X 0 m c X V v d D s s J n F 1 b 3 Q 7 U 2 V j d G l v b j E v S 3 J p b m d k Y W d l b i 9 B d X R v U m V t b 3 Z l Z E N v b H V t b n M x L n t B c 3 B p c m F u d G V u I G t v c n B z I D I s M T J 9 J n F 1 b 3 Q 7 L C Z x d W 9 0 O 1 N l Y 3 R p b 2 4 x L 0 t y a W 5 n Z G F n Z W 4 v Q X V 0 b 1 J l b W 9 2 Z W R D b 2 x 1 b W 5 z M S 5 7 Q W N y b 2 J h d G l z Y 2 g g c 2 V u a W 9 y Z W 4 s M T N 9 J n F 1 b 3 Q 7 L C Z x d W 9 0 O 1 N l Y 3 R p b 2 4 x L 0 t y a W 5 n Z G F n Z W 4 v Q X V 0 b 1 J l b W 9 2 Z W R D b 2 x 1 b W 5 z M S 5 7 Q W N y b 2 J h d G l z Y 2 g g a n V u a W 9 y Z W 4 s M T R 9 J n F 1 b 3 Q 7 L C Z x d W 9 0 O 1 N l Y 3 R p b 2 4 x L 0 t y a W 5 n Z G F n Z W 4 v Q X V 0 b 1 J l b W 9 2 Z W R D b 2 x 1 b W 5 z M S 5 7 Q W N y b 2 J h d G l z Y 2 g g Y X N w a X J h b n R l b i w x N X 0 m c X V v d D s s J n F 1 b 3 Q 7 U 2 V j d G l v b j E v S 3 J p b m d k Y W d l b i 9 B d X R v U m V t b 3 Z l Z E N v b H V t b n M x L n t P c G d l d m V u I H Z l b m R l b G l l c n M g a W 5 k L i w x N n 0 m c X V v d D s s J n F 1 b 3 Q 7 U 2 V j d G l v b j E v S 3 J p b m d k Y W d l b i 9 B d X R v U m V t b 3 Z l Z E N v b H V t b n M x L n t B Y 3 J v Y i 4 g c 2 V u a W 9 y Z W 4 g a W 5 k a X Y u L D E 3 f S Z x d W 9 0 O y w m c X V v d D t T Z W N 0 a W 9 u M S 9 L c m l u Z 2 R h Z 2 V u L 0 F 1 d G 9 S Z W 1 v d m V k Q 2 9 s d W 1 u c z E u e 0 F j c m 9 i L i B q d W 5 p b 3 J l b i B p b m R p d i 4 s M T h 9 J n F 1 b 3 Q 7 L C Z x d W 9 0 O 1 N l Y 3 R p b 2 4 x L 0 t y a W 5 n Z G F n Z W 4 v Q X V 0 b 1 J l b W 9 2 Z W R D b 2 x 1 b W 5 z M S 5 7 Q W N y b 2 I u I G F z c G l y Y W 5 0 Z W 4 g a W 5 k a X Y u L D E 5 f S Z x d W 9 0 O y w m c X V v d D t T Z W N 0 a W 9 u M S 9 L c m l u Z 2 R h Z 2 V u L 0 F 1 d G 9 S Z W 1 v d m V k Q 2 9 s d W 1 u c z E u e 0 R l Z W x u Y W 1 l I G h v b 2 Z k a 2 9 y c H M s M j B 9 J n F 1 b 3 Q 7 L C Z x d W 9 0 O 1 N l Y 3 R p b 2 4 x L 0 t y a W 5 n Z G F n Z W 4 v Q X V 0 b 1 J l b W 9 2 Z W R D b 2 x 1 b W 5 z M S 5 7 R 3 J v Z X B l b i w g d G V h b X M s I G V u c 2 V t Y m x l c y B l b i B k d W 9 c d T A w M j d z L D I x f S Z x d W 9 0 O y w m c X V v d D t T Z W N 0 a W 9 u M S 9 L c m l u Z 2 R h Z 2 V u L 0 F 1 d G 9 S Z W 1 v d m V k Q 2 9 s d W 1 u c z E u e 0 F h b n R h b C B v c G d l Z 2 V 2 Z W 4 g b W F q b 3 J l d H R l c y w y M n 0 m c X V v d D s s J n F 1 b 3 Q 7 U 2 V j d G l v b j E v S 3 J p b m d k Y W d l b i 9 B d X R v U m V t b 3 Z l Z E N v b H V t b n M x L n t P c G d l d m V u I G J p Z W x l b W F u b m V u L D I z f S Z x d W 9 0 O y w m c X V v d D t T Z W N 0 a W 9 u M S 9 L c m l u Z 2 R h Z 2 V u L 0 F 1 d G 9 S Z W 1 v d m V k Q 2 9 s d W 1 u c z E u e 1 N l b m l v c m V u L D I 0 f S Z x d W 9 0 O y w m c X V v d D t T Z W N 0 a W 9 u M S 9 L c m l u Z 2 R h Z 2 V u L 0 F 1 d G 9 S Z W 1 v d m V k Q 2 9 s d W 1 u c z E u e 0 p v b m c g V m 9 s d 2 F z c 2 V u Z S w y N X 0 m c X V v d D s s J n F 1 b 3 Q 7 U 2 V j d G l v b j E v S 3 J p b m d k Y W d l b i 9 B d X R v U m V t b 3 Z l Z E N v b H V t b n M x L n t K d W 5 p b 3 J l b i w y N n 0 m c X V v d D s s J n F 1 b 3 Q 7 U 2 V j d G l v b j E v S 3 J p b m d k Y W d l b i 9 B d X R v U m V t b 3 Z l Z E N v b H V t b n M x L n t B c 3 B p c m F u d G V u L D I 3 f S Z x d W 9 0 O y w m c X V v d D t T Z W N 0 a W 9 u M S 9 L c m l u Z 2 R h Z 2 V u L 0 F 1 d G 9 S Z W 1 v d m V k Q 2 9 s d W 1 u c z E u e 0 R l Z W x u Y W 1 l I G 1 h c m t l d G V u d H N 0 Z X J z L D I 4 f S Z x d W 9 0 O y w m c X V v d D t T Z W N 0 a W 9 u M S 9 L c m l u Z 2 R h Z 2 V u L 0 F 1 d G 9 S Z W 1 v d m V k Q 2 9 s d W 1 u c z E u e 0 F h b n R h b C B s d W N o d G d l d 2 V l c n N j a H V 0 d G V y c y w y O X 0 m c X V v d D s s J n F 1 b 3 Q 7 U 2 V j d G l v b j E v S 3 J p b m d k Y W d l b i 9 B d X R v U m V t b 3 Z l Z E N v b H V t b n M x L n t B Y W 5 0 Y W w g b H V j a H R w a X N 0 b 2 9 s c 2 N o d X R 0 Z X J z L D M w f S Z x d W 9 0 O y w m c X V v d D t T Z W N 0 a W 9 u M S 9 L c m l u Z 2 R h Z 2 V u L 0 F 1 d G 9 S Z W 1 v d m V k Q 2 9 s d W 1 u c z E u e 0 F h b n R h b C B o Y W 5 k Y m 9 v Z 3 N j a H V 0 d G V y c y w z M X 0 m c X V v d D s s J n F 1 b 3 Q 7 U 2 V j d G l v b j E v S 3 J p b m d k Y W d l b i 9 B d X R v U m V t b 3 Z l Z E N v b H V t b n M x L n t B Y W 5 0 Y W w g a 3 J 1 a X N i b 2 9 n c 2 N o d X R 0 Z X J z L D M y f S Z x d W 9 0 O y w m c X V v d D t T Z W N 0 a W 9 u M S 9 L c m l u Z 2 R h Z 2 V u L 0 F 1 d G 9 S Z W 1 v d m V k Q 2 9 s d W 1 u c z E u e y h B Y W 5 0 Y W w g a m V 1 Z 2 R r b 3 J w c 2 V u L D M z f S Z x d W 9 0 O y w m c X V v d D t T Z W N 0 a W 9 u M S 9 L c m l u Z 2 R h Z 2 V u L 0 F 1 d G 9 S Z W 1 v d m V k Q 2 9 s d W 1 u c z E u e 1 R v d G F h b C B h Y W 5 0 Y W w g Z G V l b G 5 l b W V y c y w z N H 0 m c X V v d D s s J n F 1 b 3 Q 7 U 2 V j d G l v b j E v S 3 J p b m d k Y W d l b i 9 B d X R v U m V t b 3 Z l Z E N v b H V t b n M x L n t X Y W F y d m F u I G F h b n R h b C B q Z X V n Z C A o d C 9 t I D E 1 I G p h Y X I p L D M 1 f S Z x d W 9 0 O y w m c X V v d D t T Z W N 0 a W 9 u M S 9 L c m l u Z 2 R h Z 2 V u L 0 F 1 d G 9 S Z W 1 v d m V k Q 2 9 s d W 1 u c z E u e 0 t h b m 9 u I G V 0 Y y 4 s M z Z 9 J n F 1 b 3 Q 7 L C Z x d W 9 0 O 1 N l Y 3 R p b 2 4 x L 0 t y a W 5 n Z G F n Z W 4 v Q X V 0 b 1 J l b W 9 2 Z W R D b 2 x 1 b W 5 z M S 5 7 U G F h c m R l b i B l b i 9 v Z i B r b 2 V 0 c 2 V u L D M 3 f S Z x d W 9 0 O y w m c X V v d D t T Z W N 0 a W 9 u M S 9 L c m l u Z 2 R h Z 2 V u L 0 F 1 d G 9 S Z W 1 v d m V k Q 2 9 s d W 1 u c z E u e 1 R v Z W x p Y 2 h 0 a W 5 n L 2 9 w b W V y a 2 l u Z 2 V u L D M 4 f S Z x d W 9 0 O y w m c X V v d D t T Z W N 0 a W 9 u M S 9 L c m l u Z 2 R h Z 2 V u L 0 F 1 d G 9 S Z W 1 v d m V k Q 2 9 s d W 1 u c z E u e 0 l u e m V u Z G l u Z y 1 J R C w z O X 0 m c X V v d D s s J n F 1 b 3 Q 7 U 2 V j d G l v b j E v S 3 J p b m d k Y W d l b i 9 B d X R v U m V t b 3 Z l Z E N v b H V t b n M x L n t J b n p l b m R k Y X R 1 b S w 0 M H 0 m c X V v d D s s J n F 1 b 3 Q 7 U 2 V j d G l v b j E v S 3 J p b m d k Y W d l b i 9 B d X R v U m V t b 3 Z l Z E N v b H V t b n M x L n t E Y X R l I F V w Z G F 0 Z W Q s N D F 9 J n F 1 b 3 Q 7 L C Z x d W 9 0 O 1 N l Y 3 R p b 2 4 x L 0 t y a W 5 n Z G F n Z W 4 v Q X V 0 b 1 J l b W 9 2 Z W R D b 2 x 1 b W 5 z M S 5 7 T m F h b S B 2 Y W 4 g a G V 0 I G h v b 2 Z k a 2 9 y c H M s N D J 9 J n F 1 b 3 Q 7 L C Z x d W 9 0 O 1 N l Y 3 R p b 2 4 x L 0 t y a W 5 n Z G F n Z W 4 v Q X V 0 b 1 J l b W 9 2 Z W R D b 2 x 1 b W 5 z M S 5 7 W m F s I G 9 w I H R y Z W R l b i B h b H M g K G h v b 2 Z k a 2 9 y c H M p L D Q z f S Z x d W 9 0 O y w m c X V v d D t T Z W N 0 a W 9 u M S 9 L c m l u Z 2 R h Z 2 V u L 0 F 1 d G 9 S Z W 1 v d m V k Q 2 9 s d W 1 u c z E u e 1 Z v c m 0 g d m F u I H R 3 Z W U g b X V 6 a W V r d 2 V y a 2 V u I C h o b 2 9 m Z G t v c n B z K S w 0 N H 0 m c X V v d D s s J n F 1 b 3 Q 7 U 2 V j d G l v b j E v S 3 J p b m d k Y W d l b i 9 B d X R v U m V t b 3 Z l Z E N v b H V t b n M x L n t a Y W w g d W l 0 a 2 9 t Z W 4 g a W 4 g Z G U 6 I C h o b 2 9 m Z G t v c n B z K S w 0 N X 0 m c X V v d D s s J n F 1 b 3 Q 7 U 2 V j d G l v b j E v S 3 J p b m d k Y W d l b i 9 B d X R v U m V t b 3 Z l Z E N v b H V t b n M x L n t N d X p p Z W t 3 Z X J r M S A o a G 9 v Z m R r b 3 J w c y k s N D Z 9 J n F 1 b 3 Q 7 L C Z x d W 9 0 O 1 N l Y 3 R p b 2 4 x L 0 t y a W 5 n Z G F n Z W 4 v Q X V 0 b 1 J l b W 9 2 Z W R D b 2 x 1 b W 5 z M S 5 7 T X V 6 a W V r d 2 V y a z I g K G h v b 2 Z k a 2 9 y c H M p L D Q 3 f S Z x d W 9 0 O y w m c X V v d D t T Z W N 0 a W 9 u M S 9 L c m l u Z 2 R h Z 2 V u L 0 F 1 d G 9 S Z W 1 v d m V k Q 2 9 s d W 1 u c z E u e 0 t v c n B z I G J l c 3 R h Y X Q g d W l 0 I C 4 u L i B k Z W V s b m V t Z X J z I C h o b 2 9 m Z G t v c n B z K S w 0 O H 0 m c X V v d D s s J n F 1 b 3 Q 7 U 2 V j d G l v b j E v S 3 J p b m d k Y W d l b i 9 B d X R v U m V t b 3 Z l Z E N v b H V t b n M x L n t X b 3 J k d C B l c i B n Z W J y d W l r I G d l b W F h a 3 Q g d m F u I G 1 l Y 2 h h b m l z Y 2 h l I G 1 1 e m l l a z 8 s N D l 9 J n F 1 b 3 Q 7 L C Z x d W 9 0 O 1 N l Y 3 R p b 2 4 x L 0 t y a W 5 n Z G F n Z W 4 v Q X V 0 b 1 J l b W 9 2 Z W R D b 2 x 1 b W 5 z M S 5 7 T 2 5 k Z X J k Z W x l b i w 1 M H 0 m c X V v d D s s J n F 1 b 3 Q 7 U 2 V j d G l v b j E v S 3 J p b m d k Y W d l b i 9 B d X R v U m V t b 3 Z l Z E N v b H V t b n M x L n t T Z W N 0 a W V z L D U x f S Z x d W 9 0 O y w m c X V v d D t T Z W N 0 a W 9 u M S 9 L c m l u Z 2 R h Z 2 V u L 0 F 1 d G 9 S Z W 1 v d m V k Q 2 9 s d W 1 u c z E u e 0 x l Z W Z 0 a W p k c 2 N h d G V n b 3 J p Z S w 1 M n 0 m c X V v d D t d L C Z x d W 9 0 O 0 N v b H V t b k N v d W 5 0 J n F 1 b 3 Q 7 O j U z L C Z x d W 9 0 O 0 t l e U N v b H V t b k 5 h b W V z J n F 1 b 3 Q 7 O l t d L C Z x d W 9 0 O 0 N v b H V t b k l k Z W 5 0 a X R p Z X M m c X V v d D s 6 W y Z x d W 9 0 O 1 N l Y 3 R p b 2 4 x L 0 t y a W 5 n Z G F n Z W 4 v Q X V 0 b 1 J l b W 9 2 Z W R D b 2 x 1 b W 5 z M S 5 7 S 3 J p b m d k Y W c s M H 0 m c X V v d D s s J n F 1 b 3 Q 7 U 2 V j d G l v b j E v S 3 J p b m d k Y W d l b i 9 B d X R v U m V t b 3 Z l Z E N v b H V t b n M x L n t W Z X I u b n I u L D F 9 J n F 1 b 3 Q 7 L C Z x d W 9 0 O 1 N l Y 3 R p b 2 4 x L 0 t y a W 5 n Z G F n Z W 4 v Q X V 0 b 1 J l b W 9 2 Z W R D b 2 x 1 b W 5 z M S 5 7 T m F h b S B 2 Z X J l b m l n a W 5 n L D J 9 J n F 1 b 3 Q 7 L C Z x d W 9 0 O 1 N l Y 3 R p b 2 4 x L 0 t y a W 5 n Z G F n Z W 4 v Q X V 0 b 1 J l b W 9 2 Z W R D b 2 x 1 b W 5 z M S 5 7 R G V s Z W d h d G l l L D N 9 J n F 1 b 3 Q 7 L C Z x d W 9 0 O 1 N l Y 3 R p b 2 4 x L 0 t y a W 5 n Z G F n Z W 4 v Q X V 0 b 1 J l b W 9 2 Z W R D b 2 x 1 b W 5 z M S 5 7 T X V 6 a W V r a 2 9 y c H M g d G l q Z G V u c y B t Y X J z I G V u I G R l Z m l s X H U w M E U 5 L D R 9 J n F 1 b 3 Q 7 L C Z x d W 9 0 O 1 N l Y 3 R p b 2 4 x L 0 t y a W 5 n Z G F n Z W 4 v Q X V 0 b 1 J l b W 9 2 Z W R D b 2 x 1 b W 5 z M S 5 7 R G V l b G 5 h b W U g a m V 1 Z 2 R r b 2 5 p b m d z Y 2 h p Z X R l b i w 1 f S Z x d W 9 0 O y w m c X V v d D t T Z W N 0 a W 9 u M S 9 L c m l u Z 2 R h Z 2 V u L 0 F 1 d G 9 S Z W 1 v d m V k Q 2 9 s d W 1 u c z E u e 0 1 h a i 4 g U 2 V u a W 9 y Z W 4 g a n V y Z X J l b i B i a W o g b W F y c y w 2 f S Z x d W 9 0 O y w m c X V v d D t T Z W N 0 a W 9 u M S 9 L c m l u Z 2 R h Z 2 V u L 0 F 1 d G 9 S Z W 1 v d m V k Q 2 9 s d W 1 u c z E u e 0 1 h a i 4 g S m V 1 Z 2 Q g a n V y Z X J l b i B i a W o g b W F y c y w 3 f S Z x d W 9 0 O y w m c X V v d D t T Z W N 0 a W 9 u M S 9 L c m l u Z 2 R h Z 2 V u L 0 F 1 d G 9 S Z W 1 v d m V k Q 2 9 s d W 1 u c z E u e 0 t v c n B z I H N l b m l v c m V u L D h 9 J n F 1 b 3 Q 7 L C Z x d W 9 0 O 1 N l Y 3 R p b 2 4 x L 0 t y a W 5 n Z G F n Z W 4 v Q X V 0 b 1 J l b W 9 2 Z W R D b 2 x 1 b W 5 z M S 5 7 S n V u a W 9 y Z W 4 g a 2 9 y c H M g M S w 5 f S Z x d W 9 0 O y w m c X V v d D t T Z W N 0 a W 9 u M S 9 L c m l u Z 2 R h Z 2 V u L 0 F 1 d G 9 S Z W 1 v d m V k Q 2 9 s d W 1 u c z E u e 0 p 1 b m l v c m V u I G t v c n B z I D I s M T B 9 J n F 1 b 3 Q 7 L C Z x d W 9 0 O 1 N l Y 3 R p b 2 4 x L 0 t y a W 5 n Z G F n Z W 4 v Q X V 0 b 1 J l b W 9 2 Z W R D b 2 x 1 b W 5 z M S 5 7 Q X N w a X J h b n R l b i B r b 3 J w c y A x L D E x f S Z x d W 9 0 O y w m c X V v d D t T Z W N 0 a W 9 u M S 9 L c m l u Z 2 R h Z 2 V u L 0 F 1 d G 9 S Z W 1 v d m V k Q 2 9 s d W 1 u c z E u e 0 F z c G l y Y W 5 0 Z W 4 g a 2 9 y c H M g M i w x M n 0 m c X V v d D s s J n F 1 b 3 Q 7 U 2 V j d G l v b j E v S 3 J p b m d k Y W d l b i 9 B d X R v U m V t b 3 Z l Z E N v b H V t b n M x L n t B Y 3 J v Y m F 0 a X N j a C B z Z W 5 p b 3 J l b i w x M 3 0 m c X V v d D s s J n F 1 b 3 Q 7 U 2 V j d G l v b j E v S 3 J p b m d k Y W d l b i 9 B d X R v U m V t b 3 Z l Z E N v b H V t b n M x L n t B Y 3 J v Y m F 0 a X N j a C B q d W 5 p b 3 J l b i w x N H 0 m c X V v d D s s J n F 1 b 3 Q 7 U 2 V j d G l v b j E v S 3 J p b m d k Y W d l b i 9 B d X R v U m V t b 3 Z l Z E N v b H V t b n M x L n t B Y 3 J v Y m F 0 a X N j a C B h c 3 B p c m F u d G V u L D E 1 f S Z x d W 9 0 O y w m c X V v d D t T Z W N 0 a W 9 u M S 9 L c m l u Z 2 R h Z 2 V u L 0 F 1 d G 9 S Z W 1 v d m V k Q 2 9 s d W 1 u c z E u e 0 9 w Z 2 V 2 Z W 4 g d m V u Z G V s a W V y c y B p b m Q u L D E 2 f S Z x d W 9 0 O y w m c X V v d D t T Z W N 0 a W 9 u M S 9 L c m l u Z 2 R h Z 2 V u L 0 F 1 d G 9 S Z W 1 v d m V k Q 2 9 s d W 1 u c z E u e 0 F j c m 9 i L i B z Z W 5 p b 3 J l b i B p b m R p d i 4 s M T d 9 J n F 1 b 3 Q 7 L C Z x d W 9 0 O 1 N l Y 3 R p b 2 4 x L 0 t y a W 5 n Z G F n Z W 4 v Q X V 0 b 1 J l b W 9 2 Z W R D b 2 x 1 b W 5 z M S 5 7 Q W N y b 2 I u I G p 1 b m l v c m V u I G l u Z G l 2 L i w x O H 0 m c X V v d D s s J n F 1 b 3 Q 7 U 2 V j d G l v b j E v S 3 J p b m d k Y W d l b i 9 B d X R v U m V t b 3 Z l Z E N v b H V t b n M x L n t B Y 3 J v Y i 4 g Y X N w a X J h b n R l b i B p b m R p d i 4 s M T l 9 J n F 1 b 3 Q 7 L C Z x d W 9 0 O 1 N l Y 3 R p b 2 4 x L 0 t y a W 5 n Z G F n Z W 4 v Q X V 0 b 1 J l b W 9 2 Z W R D b 2 x 1 b W 5 z M S 5 7 R G V l b G 5 h b W U g a G 9 v Z m R r b 3 J w c y w y M H 0 m c X V v d D s s J n F 1 b 3 Q 7 U 2 V j d G l v b j E v S 3 J p b m d k Y W d l b i 9 B d X R v U m V t b 3 Z l Z E N v b H V t b n M x L n t H c m 9 l c G V u L C B 0 Z W F t c y w g Z W 5 z Z W 1 i b G V z I G V u I G R 1 b 1 x 1 M D A y N 3 M s M j F 9 J n F 1 b 3 Q 7 L C Z x d W 9 0 O 1 N l Y 3 R p b 2 4 x L 0 t y a W 5 n Z G F n Z W 4 v Q X V 0 b 1 J l b W 9 2 Z W R D b 2 x 1 b W 5 z M S 5 7 Q W F u d G F s I G 9 w Z 2 V n Z X Z l b i B t Y W p v c m V 0 d G V z L D I y f S Z x d W 9 0 O y w m c X V v d D t T Z W N 0 a W 9 u M S 9 L c m l u Z 2 R h Z 2 V u L 0 F 1 d G 9 S Z W 1 v d m V k Q 2 9 s d W 1 u c z E u e 0 9 w Z 2 V 2 Z W 4 g Y m l l b G V t Y W 5 u Z W 4 s M j N 9 J n F 1 b 3 Q 7 L C Z x d W 9 0 O 1 N l Y 3 R p b 2 4 x L 0 t y a W 5 n Z G F n Z W 4 v Q X V 0 b 1 J l b W 9 2 Z W R D b 2 x 1 b W 5 z M S 5 7 U 2 V u a W 9 y Z W 4 s M j R 9 J n F 1 b 3 Q 7 L C Z x d W 9 0 O 1 N l Y 3 R p b 2 4 x L 0 t y a W 5 n Z G F n Z W 4 v Q X V 0 b 1 J l b W 9 2 Z W R D b 2 x 1 b W 5 z M S 5 7 S m 9 u Z y B W b 2 x 3 Y X N z Z W 5 l L D I 1 f S Z x d W 9 0 O y w m c X V v d D t T Z W N 0 a W 9 u M S 9 L c m l u Z 2 R h Z 2 V u L 0 F 1 d G 9 S Z W 1 v d m V k Q 2 9 s d W 1 u c z E u e 0 p 1 b m l v c m V u L D I 2 f S Z x d W 9 0 O y w m c X V v d D t T Z W N 0 a W 9 u M S 9 L c m l u Z 2 R h Z 2 V u L 0 F 1 d G 9 S Z W 1 v d m V k Q 2 9 s d W 1 u c z E u e 0 F z c G l y Y W 5 0 Z W 4 s M j d 9 J n F 1 b 3 Q 7 L C Z x d W 9 0 O 1 N l Y 3 R p b 2 4 x L 0 t y a W 5 n Z G F n Z W 4 v Q X V 0 b 1 J l b W 9 2 Z W R D b 2 x 1 b W 5 z M S 5 7 R G V l b G 5 h b W U g b W F y a 2 V 0 Z W 5 0 c 3 R l c n M s M j h 9 J n F 1 b 3 Q 7 L C Z x d W 9 0 O 1 N l Y 3 R p b 2 4 x L 0 t y a W 5 n Z G F n Z W 4 v Q X V 0 b 1 J l b W 9 2 Z W R D b 2 x 1 b W 5 z M S 5 7 Q W F u d G F s I G x 1 Y 2 h 0 Z 2 V 3 Z W V y c 2 N o d X R 0 Z X J z L D I 5 f S Z x d W 9 0 O y w m c X V v d D t T Z W N 0 a W 9 u M S 9 L c m l u Z 2 R h Z 2 V u L 0 F 1 d G 9 S Z W 1 v d m V k Q 2 9 s d W 1 u c z E u e 0 F h b n R h b C B s d W N o d H B p c 3 R v b 2 x z Y 2 h 1 d H R l c n M s M z B 9 J n F 1 b 3 Q 7 L C Z x d W 9 0 O 1 N l Y 3 R p b 2 4 x L 0 t y a W 5 n Z G F n Z W 4 v Q X V 0 b 1 J l b W 9 2 Z W R D b 2 x 1 b W 5 z M S 5 7 Q W F u d G F s I G h h b m R i b 2 9 n c 2 N o d X R 0 Z X J z L D M x f S Z x d W 9 0 O y w m c X V v d D t T Z W N 0 a W 9 u M S 9 L c m l u Z 2 R h Z 2 V u L 0 F 1 d G 9 S Z W 1 v d m V k Q 2 9 s d W 1 u c z E u e 0 F h b n R h b C B r c n V p c 2 J v b 2 d z Y 2 h 1 d H R l c n M s M z J 9 J n F 1 b 3 Q 7 L C Z x d W 9 0 O 1 N l Y 3 R p b 2 4 x L 0 t y a W 5 n Z G F n Z W 4 v Q X V 0 b 1 J l b W 9 2 Z W R D b 2 x 1 b W 5 z M S 5 7 K E F h b n R h b C B q Z X V n Z G t v c n B z Z W 4 s M z N 9 J n F 1 b 3 Q 7 L C Z x d W 9 0 O 1 N l Y 3 R p b 2 4 x L 0 t y a W 5 n Z G F n Z W 4 v Q X V 0 b 1 J l b W 9 2 Z W R D b 2 x 1 b W 5 z M S 5 7 V G 9 0 Y W F s I G F h b n R h b C B k Z W V s b m V t Z X J z L D M 0 f S Z x d W 9 0 O y w m c X V v d D t T Z W N 0 a W 9 u M S 9 L c m l u Z 2 R h Z 2 V u L 0 F 1 d G 9 S Z W 1 v d m V k Q 2 9 s d W 1 u c z E u e 1 d h Y X J 2 Y W 4 g Y W F u d G F s I G p l d W d k I C h 0 L 2 0 g M T U g a m F h c i k s M z V 9 J n F 1 b 3 Q 7 L C Z x d W 9 0 O 1 N l Y 3 R p b 2 4 x L 0 t y a W 5 n Z G F n Z W 4 v Q X V 0 b 1 J l b W 9 2 Z W R D b 2 x 1 b W 5 z M S 5 7 S 2 F u b 2 4 g Z X R j L i w z N n 0 m c X V v d D s s J n F 1 b 3 Q 7 U 2 V j d G l v b j E v S 3 J p b m d k Y W d l b i 9 B d X R v U m V t b 3 Z l Z E N v b H V t b n M x L n t Q Y W F y Z G V u I G V u L 2 9 m I G t v Z X R z Z W 4 s M z d 9 J n F 1 b 3 Q 7 L C Z x d W 9 0 O 1 N l Y 3 R p b 2 4 x L 0 t y a W 5 n Z G F n Z W 4 v Q X V 0 b 1 J l b W 9 2 Z W R D b 2 x 1 b W 5 z M S 5 7 V G 9 l b G l j a H R p b m c v b 3 B t Z X J r a W 5 n Z W 4 s M z h 9 J n F 1 b 3 Q 7 L C Z x d W 9 0 O 1 N l Y 3 R p b 2 4 x L 0 t y a W 5 n Z G F n Z W 4 v Q X V 0 b 1 J l b W 9 2 Z W R D b 2 x 1 b W 5 z M S 5 7 S W 5 6 Z W 5 k a W 5 n L U l E L D M 5 f S Z x d W 9 0 O y w m c X V v d D t T Z W N 0 a W 9 u M S 9 L c m l u Z 2 R h Z 2 V u L 0 F 1 d G 9 S Z W 1 v d m V k Q 2 9 s d W 1 u c z E u e 0 l u e m V u Z G R h d H V t L D Q w f S Z x d W 9 0 O y w m c X V v d D t T Z W N 0 a W 9 u M S 9 L c m l u Z 2 R h Z 2 V u L 0 F 1 d G 9 S Z W 1 v d m V k Q 2 9 s d W 1 u c z E u e 0 R h d G U g V X B k Y X R l Z C w 0 M X 0 m c X V v d D s s J n F 1 b 3 Q 7 U 2 V j d G l v b j E v S 3 J p b m d k Y W d l b i 9 B d X R v U m V t b 3 Z l Z E N v b H V t b n M x L n t O Y W F t I H Z h b i B o Z X Q g a G 9 v Z m R r b 3 J w c y w 0 M n 0 m c X V v d D s s J n F 1 b 3 Q 7 U 2 V j d G l v b j E v S 3 J p b m d k Y W d l b i 9 B d X R v U m V t b 3 Z l Z E N v b H V t b n M x L n t a Y W w g b 3 A g d H J l Z G V u I G F s c y A o a G 9 v Z m R r b 3 J w c y k s N D N 9 J n F 1 b 3 Q 7 L C Z x d W 9 0 O 1 N l Y 3 R p b 2 4 x L 0 t y a W 5 n Z G F n Z W 4 v Q X V 0 b 1 J l b W 9 2 Z W R D b 2 x 1 b W 5 z M S 5 7 V m 9 y b S B 2 Y W 4 g d H d l Z S B t d X p p Z W t 3 Z X J r Z W 4 g K G h v b 2 Z k a 2 9 y c H M p L D Q 0 f S Z x d W 9 0 O y w m c X V v d D t T Z W N 0 a W 9 u M S 9 L c m l u Z 2 R h Z 2 V u L 0 F 1 d G 9 S Z W 1 v d m V k Q 2 9 s d W 1 u c z E u e 1 p h b C B 1 a X R r b 2 1 l b i B p b i B k Z T o g K G h v b 2 Z k a 2 9 y c H M p L D Q 1 f S Z x d W 9 0 O y w m c X V v d D t T Z W N 0 a W 9 u M S 9 L c m l u Z 2 R h Z 2 V u L 0 F 1 d G 9 S Z W 1 v d m V k Q 2 9 s d W 1 u c z E u e 0 1 1 e m l l a 3 d l c m s x I C h o b 2 9 m Z G t v c n B z K S w 0 N n 0 m c X V v d D s s J n F 1 b 3 Q 7 U 2 V j d G l v b j E v S 3 J p b m d k Y W d l b i 9 B d X R v U m V t b 3 Z l Z E N v b H V t b n M x L n t N d X p p Z W t 3 Z X J r M i A o a G 9 v Z m R r b 3 J w c y k s N D d 9 J n F 1 b 3 Q 7 L C Z x d W 9 0 O 1 N l Y 3 R p b 2 4 x L 0 t y a W 5 n Z G F n Z W 4 v Q X V 0 b 1 J l b W 9 2 Z W R D b 2 x 1 b W 5 z M S 5 7 S 2 9 y c H M g Y m V z d G F h d C B 1 a X Q g L i 4 u I G R l Z W x u Z W 1 l c n M g K G h v b 2 Z k a 2 9 y c H M p L D Q 4 f S Z x d W 9 0 O y w m c X V v d D t T Z W N 0 a W 9 u M S 9 L c m l u Z 2 R h Z 2 V u L 0 F 1 d G 9 S Z W 1 v d m V k Q 2 9 s d W 1 u c z E u e 1 d v c m R 0 I G V y I G d l Y n J 1 a W s g Z 2 V t Y W F r d C B 2 Y W 4 g b W V j a G F u a X N j a G U g b X V 6 a W V r P y w 0 O X 0 m c X V v d D s s J n F 1 b 3 Q 7 U 2 V j d G l v b j E v S 3 J p b m d k Y W d l b i 9 B d X R v U m V t b 3 Z l Z E N v b H V t b n M x L n t P b m R l c m R l b G V u L D U w f S Z x d W 9 0 O y w m c X V v d D t T Z W N 0 a W 9 u M S 9 L c m l u Z 2 R h Z 2 V u L 0 F 1 d G 9 S Z W 1 v d m V k Q 2 9 s d W 1 u c z E u e 1 N l Y 3 R p Z X M s N T F 9 J n F 1 b 3 Q 7 L C Z x d W 9 0 O 1 N l Y 3 R p b 2 4 x L 0 t y a W 5 n Z G F n Z W 4 v Q X V 0 b 1 J l b W 9 2 Z W R D b 2 x 1 b W 5 z M S 5 7 T G V l Z n R p a m R z Y 2 F 0 Z W d v c m l l L D U y f S Z x d W 9 0 O 1 0 s J n F 1 b 3 Q 7 U m V s Y X R p b 2 5 z a G l w S W 5 m b y Z x d W 9 0 O z p b X X 0 i I C 8 + P C 9 T d G F i b G V F b n R y a W V z P j w v S X R l b T 4 8 S X R l b T 4 8 S X R l b U x v Y 2 F 0 a W 9 u P j x J d G V t V H l w Z T 5 G b 3 J t d W x h P C 9 J d G V t V H l w Z T 4 8 S X R l b V B h d G g + U 2 V j d G l v b j E v S 3 J p b m d k Y W d l b i 9 C c m 9 u P C 9 J d G V t U G F 0 a D 4 8 L 0 l 0 Z W 1 M b 2 N h d G l v b j 4 8 U 3 R h Y m x l R W 5 0 c m l l c y A v P j w v S X R l b T 4 8 S X R l b T 4 8 S X R l b U x v Y 2 F 0 a W 9 u P j x J d G V t V H l w Z T 5 G b 3 J t d W x h P C 9 J d G V t V H l w Z T 4 8 S X R l b V B h d G g + U 2 V j d G l v b j E v S 3 J p b m d k Y W d l b i 9 I Z X Q l M j B r b 2 x v b X R 5 c G U l M j B p c y U y M G d l d 2 l q e m l n Z D w v S X R l b V B h d G g + P C 9 J d G V t T G 9 j Y X R p b 2 4 + P F N 0 Y W J s Z U V u d H J p Z X M g L z 4 8 L 0 l 0 Z W 0 + P C 9 J d G V t c z 4 8 L 0 x v Y 2 F s U G F j a 2 F n Z U 1 l d G F k Y X R h R m l s Z T 4 W A A A A U E s F B g A A A A A A A A A A A A A A A A A A A A A A A G Q A A A D I s E F T u 0 9 r J j d 1 M / 0 9 C g c a J 7 u a m B C 7 K j b b f Q 3 l + Z P P x o Q e N m j I U 1 I t h k s P X u 0 Z + H j M k + 2 d z 2 B x A L x q I / q d P C r b x q J 1 4 S C Y S 9 j 0 Q + R g G D t X Z V y e l J 9 m 2 N 5 n N 4 4 / r B s h b g k 4 Q P x p < / D a t a M a s h u p > 
</file>

<file path=customXml/itemProps1.xml><?xml version="1.0" encoding="utf-8"?>
<ds:datastoreItem xmlns:ds="http://schemas.openxmlformats.org/officeDocument/2006/customXml" ds:itemID="{4C6B04D2-3A34-43D6-AE19-27D8B6662CDC}">
  <ds:schemaRefs>
    <ds:schemaRef ds:uri="http://purl.org/dc/terms/"/>
    <ds:schemaRef ds:uri="http://purl.org/dc/dcmitype/"/>
    <ds:schemaRef ds:uri="http://schemas.microsoft.com/office/2006/documentManagement/types"/>
    <ds:schemaRef ds:uri="http://schemas.microsoft.com/office/2006/metadata/properties"/>
    <ds:schemaRef ds:uri="http://purl.org/dc/elements/1.1/"/>
    <ds:schemaRef ds:uri="16868e8d-a882-449e-81d4-1ad0b5292899"/>
    <ds:schemaRef ds:uri="http://schemas.microsoft.com/office/infopath/2007/PartnerControls"/>
    <ds:schemaRef ds:uri="http://www.w3.org/XML/1998/namespace"/>
    <ds:schemaRef ds:uri="http://schemas.openxmlformats.org/package/2006/metadata/core-properties"/>
    <ds:schemaRef ds:uri="65ad308b-2083-401f-bfeb-b2b7430ea54a"/>
  </ds:schemaRefs>
</ds:datastoreItem>
</file>

<file path=customXml/itemProps2.xml><?xml version="1.0" encoding="utf-8"?>
<ds:datastoreItem xmlns:ds="http://schemas.openxmlformats.org/officeDocument/2006/customXml" ds:itemID="{4A531949-6BE2-4996-A31A-B2AE19440964}">
  <ds:schemaRefs>
    <ds:schemaRef ds:uri="http://schemas.microsoft.com/sharepoint/v3/contenttype/forms"/>
  </ds:schemaRefs>
</ds:datastoreItem>
</file>

<file path=customXml/itemProps3.xml><?xml version="1.0" encoding="utf-8"?>
<ds:datastoreItem xmlns:ds="http://schemas.openxmlformats.org/officeDocument/2006/customXml" ds:itemID="{1E33B80B-A065-43C1-B140-E5F61ABCE7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868e8d-a882-449e-81d4-1ad0b5292899"/>
    <ds:schemaRef ds:uri="65ad308b-2083-401f-bfeb-b2b7430ea5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0A11DB6-8985-46B0-9B19-824420130A7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9</vt:i4>
      </vt:variant>
    </vt:vector>
  </HeadingPairs>
  <TitlesOfParts>
    <vt:vector size="9" baseType="lpstr">
      <vt:lpstr>Kringdagen</vt:lpstr>
      <vt:lpstr>KDM</vt:lpstr>
      <vt:lpstr>KDA</vt:lpstr>
      <vt:lpstr>KDL</vt:lpstr>
      <vt:lpstr>KDRvNB</vt:lpstr>
      <vt:lpstr>LJ</vt:lpstr>
      <vt:lpstr>FSD</vt:lpstr>
      <vt:lpstr>GKVI</vt:lpstr>
      <vt:lpstr>BIEL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Tjebbe</dc:creator>
  <cp:keywords/>
  <dc:description/>
  <cp:lastModifiedBy>Tjebbe Kersten</cp:lastModifiedBy>
  <cp:revision/>
  <dcterms:created xsi:type="dcterms:W3CDTF">2021-08-01T11:23:23Z</dcterms:created>
  <dcterms:modified xsi:type="dcterms:W3CDTF">2025-12-07T11:02:27Z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0x010100628E49110E16CA4CAD6807469259A23F</vt:lpwstr>
  </property>
</Properties>
</file>